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klekovic\Documents\2021.g\vijeće\37. sjednica\konačni akti\točka 5\"/>
    </mc:Choice>
  </mc:AlternateContent>
  <bookViews>
    <workbookView xWindow="-120" yWindow="-120" windowWidth="29040" windowHeight="15840"/>
  </bookViews>
  <sheets>
    <sheet name="izvrsenje programa gradenj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4" i="1" l="1"/>
  <c r="E179" i="1"/>
  <c r="E196" i="1"/>
  <c r="H60" i="1"/>
  <c r="E198" i="1" l="1"/>
  <c r="H89" i="1"/>
  <c r="H161" i="1" l="1"/>
  <c r="H159" i="1"/>
  <c r="H154" i="1"/>
  <c r="H144" i="1"/>
  <c r="H136" i="1"/>
  <c r="H133" i="1"/>
  <c r="H126" i="1"/>
  <c r="H125" i="1"/>
  <c r="H121" i="1"/>
  <c r="H120" i="1"/>
  <c r="H116" i="1"/>
  <c r="H115" i="1"/>
  <c r="H111" i="1"/>
  <c r="H108" i="1"/>
  <c r="H105" i="1"/>
  <c r="H102" i="1"/>
  <c r="H101" i="1"/>
  <c r="H98" i="1"/>
  <c r="H97" i="1"/>
  <c r="H92" i="1"/>
  <c r="H86" i="1"/>
  <c r="H80" i="1"/>
  <c r="H79" i="1"/>
  <c r="H75" i="1"/>
  <c r="H74" i="1"/>
  <c r="H73" i="1"/>
  <c r="H67" i="1"/>
  <c r="H64" i="1"/>
  <c r="H61" i="1"/>
  <c r="H59" i="1"/>
  <c r="H58" i="1"/>
  <c r="H57" i="1"/>
  <c r="H54" i="1"/>
  <c r="H50" i="1"/>
  <c r="H49" i="1"/>
  <c r="H48" i="1"/>
  <c r="H45" i="1"/>
  <c r="H41" i="1" l="1"/>
  <c r="H39" i="1"/>
  <c r="H36" i="1"/>
  <c r="H33" i="1"/>
  <c r="H30" i="1"/>
  <c r="H24" i="1"/>
  <c r="H22" i="1"/>
  <c r="H20" i="1"/>
  <c r="H18" i="1"/>
  <c r="H14" i="1"/>
  <c r="H15" i="1"/>
  <c r="H13" i="1"/>
  <c r="E188" i="1"/>
  <c r="E185" i="1"/>
  <c r="E183" i="1"/>
  <c r="E127" i="1"/>
  <c r="E131" i="1"/>
  <c r="E134" i="1"/>
  <c r="E212" i="1" l="1"/>
  <c r="E210" i="1"/>
  <c r="E213" i="1"/>
  <c r="E214" i="1"/>
  <c r="E205" i="1" l="1"/>
  <c r="E204" i="1"/>
  <c r="E211" i="1"/>
  <c r="E209" i="1"/>
  <c r="E208" i="1"/>
  <c r="E207" i="1"/>
  <c r="E206" i="1"/>
  <c r="E203" i="1"/>
  <c r="E202" i="1"/>
  <c r="E201" i="1"/>
  <c r="E200" i="1"/>
  <c r="E199" i="1"/>
  <c r="E197" i="1"/>
  <c r="E195" i="1"/>
  <c r="E190" i="1"/>
  <c r="E189" i="1"/>
  <c r="E122" i="1" l="1"/>
  <c r="E117" i="1"/>
  <c r="E156" i="1"/>
  <c r="E174" i="1" s="1"/>
  <c r="D156" i="1"/>
  <c r="D83" i="1"/>
  <c r="E151" i="1"/>
  <c r="E170" i="1" s="1"/>
  <c r="D151" i="1"/>
  <c r="E103" i="1"/>
  <c r="D134" i="1"/>
  <c r="H134" i="1" s="1"/>
  <c r="D130" i="1"/>
  <c r="H130" i="1" s="1"/>
  <c r="D129" i="1"/>
  <c r="H129" i="1" s="1"/>
  <c r="D127" i="1"/>
  <c r="H127" i="1" s="1"/>
  <c r="D122" i="1"/>
  <c r="D117" i="1"/>
  <c r="D103" i="1"/>
  <c r="E83" i="1"/>
  <c r="E171" i="1" s="1"/>
  <c r="G52" i="1"/>
  <c r="G42" i="1"/>
  <c r="E42" i="1"/>
  <c r="D42" i="1"/>
  <c r="E113" i="1" l="1"/>
  <c r="H103" i="1"/>
  <c r="E173" i="1"/>
  <c r="H42" i="1"/>
  <c r="D149" i="1"/>
  <c r="H122" i="1"/>
  <c r="D131" i="1"/>
  <c r="H131" i="1" s="1"/>
  <c r="D113" i="1" l="1"/>
  <c r="H113" i="1" s="1"/>
  <c r="G146" i="1"/>
  <c r="H83" i="1" l="1"/>
  <c r="H156" i="1"/>
  <c r="G62" i="1" l="1"/>
  <c r="E62" i="1"/>
  <c r="G81" i="1"/>
  <c r="E81" i="1"/>
  <c r="E52" i="1"/>
  <c r="G16" i="1"/>
  <c r="E16" i="1"/>
  <c r="G99" i="1"/>
  <c r="E99" i="1"/>
  <c r="E146" i="1"/>
  <c r="D146" i="1"/>
  <c r="H146" i="1" l="1"/>
  <c r="E94" i="1"/>
  <c r="E172" i="1" s="1"/>
  <c r="E11" i="1"/>
  <c r="E9" i="1" s="1"/>
  <c r="E28" i="1"/>
  <c r="E149" i="1"/>
  <c r="E76" i="1"/>
  <c r="E191" i="1"/>
  <c r="D139" i="1"/>
  <c r="D141" i="1"/>
  <c r="E141" i="1"/>
  <c r="E139" i="1"/>
  <c r="G76" i="1"/>
  <c r="E215" i="1"/>
  <c r="H139" i="1" l="1"/>
  <c r="E70" i="1"/>
  <c r="H76" i="1"/>
  <c r="E166" i="1"/>
  <c r="E26" i="1"/>
  <c r="E163" i="1" s="1"/>
  <c r="E167" i="1"/>
  <c r="H141" i="1"/>
  <c r="D99" i="1"/>
  <c r="D81" i="1"/>
  <c r="H81" i="1" s="1"/>
  <c r="D76" i="1"/>
  <c r="D52" i="1"/>
  <c r="H52" i="1" s="1"/>
  <c r="D62" i="1"/>
  <c r="H62" i="1" s="1"/>
  <c r="D16" i="1"/>
  <c r="D11" i="1" l="1"/>
  <c r="H16" i="1"/>
  <c r="D94" i="1"/>
  <c r="H99" i="1"/>
  <c r="D70" i="1"/>
  <c r="H70" i="1" s="1"/>
  <c r="D28" i="1"/>
  <c r="E176" i="1"/>
  <c r="H151" i="1"/>
  <c r="H94" i="1"/>
  <c r="D26" i="1" l="1"/>
  <c r="H149" i="1"/>
  <c r="H26" i="1"/>
  <c r="H28" i="1"/>
  <c r="D9" i="1"/>
  <c r="D163" i="1" s="1"/>
  <c r="H11" i="1"/>
  <c r="H163" i="1" l="1"/>
  <c r="H9" i="1"/>
</calcChain>
</file>

<file path=xl/sharedStrings.xml><?xml version="1.0" encoding="utf-8"?>
<sst xmlns="http://schemas.openxmlformats.org/spreadsheetml/2006/main" count="378" uniqueCount="180">
  <si>
    <t>Članak 1.</t>
  </si>
  <si>
    <t>R252</t>
  </si>
  <si>
    <t>R253</t>
  </si>
  <si>
    <t>R212</t>
  </si>
  <si>
    <t>R215</t>
  </si>
  <si>
    <t xml:space="preserve"> </t>
  </si>
  <si>
    <t xml:space="preserve">                  </t>
  </si>
  <si>
    <t>IZVRŠENJE</t>
  </si>
  <si>
    <t xml:space="preserve">                                                                                            </t>
  </si>
  <si>
    <t>R413</t>
  </si>
  <si>
    <t>PLAN</t>
  </si>
  <si>
    <t>R211</t>
  </si>
  <si>
    <t>ostali prihodi posebne namjene</t>
  </si>
  <si>
    <t>R390</t>
  </si>
  <si>
    <t>komunalni doprinos</t>
  </si>
  <si>
    <t>KLASA:</t>
  </si>
  <si>
    <t>URBROJ: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</si>
  <si>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radi uređenja neuređenih dijelova građevinskog područja</t>
    </r>
  </si>
  <si>
    <r>
      <rPr>
        <b/>
        <u/>
        <sz val="7"/>
        <rFont val="Arial"/>
        <family val="2"/>
      </rPr>
      <t>UKUPNO</t>
    </r>
  </si>
  <si>
    <t>RBR</t>
  </si>
  <si>
    <t>OPIS</t>
  </si>
  <si>
    <r>
      <rPr>
        <sz val="7"/>
        <rFont val="Arial"/>
        <family val="2"/>
      </rPr>
      <t>POZICIJA</t>
    </r>
  </si>
  <si>
    <r>
      <rPr>
        <b/>
        <sz val="7"/>
        <rFont val="Arial"/>
        <family val="2"/>
      </rPr>
      <t>1.1.</t>
    </r>
  </si>
  <si>
    <r>
      <rPr>
        <b/>
        <sz val="7"/>
        <rFont val="Arial"/>
        <family val="2"/>
      </rPr>
      <t>NERAZVRSTANE CESTE</t>
    </r>
  </si>
  <si>
    <r>
      <rPr>
        <sz val="7"/>
        <rFont val="Arial"/>
        <family val="2"/>
      </rPr>
      <t>a)</t>
    </r>
  </si>
  <si>
    <t>Izgradnja nerazvrstane ceste SU15</t>
  </si>
  <si>
    <r>
      <rPr>
        <sz val="7"/>
        <rFont val="Arial"/>
        <family val="2"/>
      </rPr>
      <t>projektna dokumentacija</t>
    </r>
  </si>
  <si>
    <t>imovinsko pravne radnje</t>
  </si>
  <si>
    <t>R213</t>
  </si>
  <si>
    <t>ostali prihodi od prodaje nefinacijske imovine</t>
  </si>
  <si>
    <t>UKUPNO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</si>
  <si>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u uređenim dijelovima građevinskog područja</t>
    </r>
  </si>
  <si>
    <t>2.1.</t>
  </si>
  <si>
    <t>Elaborati urisa izvedenog stanja nerazvrstanih cesta</t>
  </si>
  <si>
    <t>b)</t>
  </si>
  <si>
    <t>Izgradnja nerazvrstane ceste SU6</t>
  </si>
  <si>
    <t>projektna dokumentacija</t>
  </si>
  <si>
    <t>c)</t>
  </si>
  <si>
    <t>Izgradnja nerazvrstane ceste KPP18</t>
  </si>
  <si>
    <t>d)</t>
  </si>
  <si>
    <t>građenje</t>
  </si>
  <si>
    <t>nadzor</t>
  </si>
  <si>
    <t>e)</t>
  </si>
  <si>
    <t>Izgradnja nerazvrstane ceste - obalne šetnice</t>
  </si>
  <si>
    <t>f)</t>
  </si>
  <si>
    <t>Izgradnja nerazvrstane ceste OU17</t>
  </si>
  <si>
    <t>g)</t>
  </si>
  <si>
    <t>Gradnja ostalih nerazvrstanih cesta</t>
  </si>
  <si>
    <t>2.2.</t>
  </si>
  <si>
    <r>
      <rPr>
        <b/>
        <sz val="7"/>
        <rFont val="Arial"/>
        <family val="2"/>
      </rPr>
      <t>JAVNE POVRŠINE NA KOJIMA NIJE DOPUŠTEN PROMET MOTORNIH VOZILA</t>
    </r>
  </si>
  <si>
    <t>a)</t>
  </si>
  <si>
    <t>Uređenje Centralnog trga u Puntu</t>
  </si>
  <si>
    <t>kapitalne pomoći iz županijskog proračuna</t>
  </si>
  <si>
    <t>Ostala gradnja</t>
  </si>
  <si>
    <t>Gradnja - oprema</t>
  </si>
  <si>
    <t>2.6.</t>
  </si>
  <si>
    <r>
      <rPr>
        <b/>
        <sz val="7"/>
        <rFont val="Arial"/>
        <family val="2"/>
      </rPr>
      <t>GRAĐEVINE I UREĐAJI JAVNE NAMJENE</t>
    </r>
  </si>
  <si>
    <t>Komunalna urbana oprema</t>
  </si>
  <si>
    <t>Prometna urbana oprema</t>
  </si>
  <si>
    <t>Božićno - Novogodišnja dekoracija i iluminacija</t>
  </si>
  <si>
    <r>
      <rPr>
        <b/>
        <sz val="7"/>
        <rFont val="Arial"/>
        <family val="2"/>
      </rPr>
      <t>2.7.</t>
    </r>
  </si>
  <si>
    <r>
      <rPr>
        <b/>
        <sz val="7"/>
        <rFont val="Arial"/>
        <family val="2"/>
      </rPr>
      <t>JAVNA RASVJETA</t>
    </r>
  </si>
  <si>
    <t>Izgradnja javne rasvjete na Centralnom trgu</t>
  </si>
  <si>
    <t>Ostala ulaganja u javnu rasvjetu - Stara Baška</t>
  </si>
  <si>
    <t>Ostala ulaganja u javnu rasvjetu - Punat</t>
  </si>
  <si>
    <r>
      <rPr>
        <b/>
        <sz val="7"/>
        <rFont val="Arial"/>
        <family val="2"/>
      </rPr>
      <t>Građevine komunalne infrastrukture koje će se graditi izvan građevinskog područja</t>
    </r>
  </si>
  <si>
    <r>
      <rPr>
        <b/>
        <sz val="7"/>
        <rFont val="Arial"/>
        <family val="2"/>
      </rPr>
      <t>3.1.</t>
    </r>
  </si>
  <si>
    <t>Dodatna ulaganja u obnovu zapuštenih nerazvrstanih cesta - poljski putevi</t>
  </si>
  <si>
    <t>gradnja</t>
  </si>
  <si>
    <t>ostali prihodi od prodaje nefinancijske imovine</t>
  </si>
  <si>
    <r>
      <rPr>
        <b/>
        <sz val="7"/>
        <rFont val="Arial"/>
        <family val="2"/>
      </rPr>
      <t>Postojeće građevine komunalne infrastrukture koje će se rekonstruirati</t>
    </r>
  </si>
  <si>
    <r>
      <rPr>
        <b/>
        <sz val="7"/>
        <rFont val="Arial"/>
        <family val="2"/>
      </rPr>
      <t>PROGRAM GRAĐENJA KOMUNALNE INFRASTRUKTURE SVEUKUPNO</t>
    </r>
  </si>
  <si>
    <t>REKAPITULACIJA PO VRSTI KOMUNALNE INFRASTRUKTURE</t>
  </si>
  <si>
    <t>1. Nerazvrstane ceste</t>
  </si>
  <si>
    <t>2. Javne prometne površine na kojima nije dopušten promet motornih vozila</t>
  </si>
  <si>
    <t>3. Javna parkirališta</t>
  </si>
  <si>
    <t>4. Javne garaže</t>
  </si>
  <si>
    <t>5. Javne zelene površine</t>
  </si>
  <si>
    <t>6. Građevine i uređaji javne namjene</t>
  </si>
  <si>
    <t>7. Javna rasvjeta</t>
  </si>
  <si>
    <t>8. Groblja i krematoriji na grobljima</t>
  </si>
  <si>
    <t>9. Građevine namijenjene obavljanju javnog prijevoza</t>
  </si>
  <si>
    <t>POZICIJA</t>
  </si>
  <si>
    <t>KOMUNALNOG DOPRINOSA</t>
  </si>
  <si>
    <t>KOMUNALNE NAKNADE</t>
  </si>
  <si>
    <t>NAKNADE ZA KONCESIJU ZA TURISTIČKO ZEMLJIŠTE</t>
  </si>
  <si>
    <t>PRORAČUNA OPĆINE PUNAT</t>
  </si>
  <si>
    <t>a) ostali prihodi posebnih namjena</t>
  </si>
  <si>
    <t>b) prodaja nefinancijske imovine</t>
  </si>
  <si>
    <t>FONDOVA EUROPSKE UNIJE</t>
  </si>
  <si>
    <t>UGOVORA, NAKNADA I DRUGIH IZVORA</t>
  </si>
  <si>
    <t>b) kapitalne pomoći iz županijskog proračuna</t>
  </si>
  <si>
    <t>DONACIJA</t>
  </si>
  <si>
    <r>
      <rPr>
        <b/>
        <sz val="7"/>
        <rFont val="Times New Roman"/>
        <family val="1"/>
      </rPr>
      <t>UKUPNO</t>
    </r>
  </si>
  <si>
    <t>REKAPITULACIJA PO IZVORU FINANCIRANJA</t>
  </si>
  <si>
    <t>REKAPITULACIJA PO POZICIJI</t>
  </si>
  <si>
    <t>Dodatna ulaganja na objektima komunalne infrastrukture</t>
  </si>
  <si>
    <t>Dodatna ulaganja na građevinskim objektima - prometnice</t>
  </si>
  <si>
    <t>Građevinsko zemljište za prometnice</t>
  </si>
  <si>
    <t>Dodatna ulaganja na građevinskim objektima - javna rasvjeta</t>
  </si>
  <si>
    <t>Urbana oprema za javne površine - komunalna</t>
  </si>
  <si>
    <t>Projektna dokumentacija - prometnice</t>
  </si>
  <si>
    <t>Oprema - dekoracija i iluminacija</t>
  </si>
  <si>
    <t>Uređenje Centralnog trga</t>
  </si>
  <si>
    <t>Projektna dokumenacija - javne površine</t>
  </si>
  <si>
    <t>Urbana oprema - prometna</t>
  </si>
  <si>
    <t>Članak  2.</t>
  </si>
  <si>
    <t>IZVRŠENJE PO IZVORU FINANCIRANJA</t>
  </si>
  <si>
    <t>POSTOTAK IZVRŠENJA</t>
  </si>
  <si>
    <t>OPĆINSKI NAČELNIK</t>
  </si>
  <si>
    <t>MARINKO ŽIC</t>
  </si>
  <si>
    <t>R253.9</t>
  </si>
  <si>
    <t>R212.9</t>
  </si>
  <si>
    <t>namjenski prihodi od zaduživanja</t>
  </si>
  <si>
    <t>Izgradnja nerazvrstane ceste SU12</t>
  </si>
  <si>
    <t xml:space="preserve">imovinsko pravne radnje </t>
  </si>
  <si>
    <t>Izgradnja nerazvrstane ceste OU60</t>
  </si>
  <si>
    <t>Izgradnja nerazvrstane ceste OU45</t>
  </si>
  <si>
    <t>Izgradnja nerazvrstane ceste OU63</t>
  </si>
  <si>
    <t>donacije - kapitalne</t>
  </si>
  <si>
    <t>Izgradnja nerazvrstane ceste OU49 s parkiralištem i KPP28</t>
  </si>
  <si>
    <t>Izgradnja pločnika u dijelu ulice I.G. Kovačića</t>
  </si>
  <si>
    <t>vodni dopinos</t>
  </si>
  <si>
    <t>h)</t>
  </si>
  <si>
    <t>i)</t>
  </si>
  <si>
    <t>Uređenje prometnice i pješačke zone ispred hotela "Park"</t>
  </si>
  <si>
    <t>j)</t>
  </si>
  <si>
    <t>Uređenje prilaza stambenim objektima u ulici Kralja Zvonimira</t>
  </si>
  <si>
    <t>R364.9</t>
  </si>
  <si>
    <t>R364</t>
  </si>
  <si>
    <t>R359</t>
  </si>
  <si>
    <t>R215.9</t>
  </si>
  <si>
    <t>Izgradnja javne rasvjete na SU 6</t>
  </si>
  <si>
    <t>namjeniski prihodi od zaduživanja</t>
  </si>
  <si>
    <t>Energetski pregled javne rasvjete Općine Punat</t>
  </si>
  <si>
    <t>R571</t>
  </si>
  <si>
    <t>2.10.</t>
  </si>
  <si>
    <t>GRAĐEVINE OBORINSKE ODVODNJE</t>
  </si>
  <si>
    <t>Izgradnja oborinske odvodnje u ulici Kralja Zvonimira i Puntarskih mornara</t>
  </si>
  <si>
    <t>Gradnja</t>
  </si>
  <si>
    <t>R256.9</t>
  </si>
  <si>
    <t>Nadzor</t>
  </si>
  <si>
    <t>Izgradnja oborinske odvodnje u ulici Buka</t>
  </si>
  <si>
    <t>Izgradnja oborinske odvodnje u ulici Prgon</t>
  </si>
  <si>
    <t>Izgradnja oborinske odvodnje u ulici Put.sv.Trojice</t>
  </si>
  <si>
    <t>Izgradnja oborinske odvodnje SU 6</t>
  </si>
  <si>
    <t>Ostala ulaganja u izgradnju građevina oborinske odvodnje</t>
  </si>
  <si>
    <t>R256</t>
  </si>
  <si>
    <t>vodni doprinos</t>
  </si>
  <si>
    <t>JAVNE ZELENE POVRŠINE</t>
  </si>
  <si>
    <t>4.5.</t>
  </si>
  <si>
    <t>Dodatno uređenje parka Kostarika i sanacija postojećih opločnika u parkovima</t>
  </si>
  <si>
    <t>R391</t>
  </si>
  <si>
    <t>4.8.</t>
  </si>
  <si>
    <t>GROBLJA I KREMATORIJI NA GROBLJIMA</t>
  </si>
  <si>
    <t>Nabava stepenica za grobne niše</t>
  </si>
  <si>
    <t>gradnja-oprema</t>
  </si>
  <si>
    <t>R572</t>
  </si>
  <si>
    <t>Rekonstrukcija mrtvačnice na groblju u Puntu</t>
  </si>
  <si>
    <t>R584</t>
  </si>
  <si>
    <t>R212.9.</t>
  </si>
  <si>
    <t>Dodatna ulaganja na građevinskim objektima - prometnice kredit</t>
  </si>
  <si>
    <t>Dodatna ulaganja na građevinskim objektima - javna rasvjeta kredit</t>
  </si>
  <si>
    <t>R215.9.</t>
  </si>
  <si>
    <t>Projektna dokumentacija - prometnice kredit</t>
  </si>
  <si>
    <t>Uređenje Centralnog trga - kredit</t>
  </si>
  <si>
    <t>Građevine oborinske odvodnje</t>
  </si>
  <si>
    <t>Građevine oborinske odvodnje-kredit</t>
  </si>
  <si>
    <t>c) vodni doprinos</t>
  </si>
  <si>
    <t>a) namjenski prihodi od zaduživanja</t>
  </si>
  <si>
    <t>Dodatna ulaganja na građevinskim objektima - parkovi</t>
  </si>
  <si>
    <t>Energetski pregled javne rasvjete</t>
  </si>
  <si>
    <t>Oprema za groblje</t>
  </si>
  <si>
    <t>Projekktna dokumentacija groblje/mrtvačnica</t>
  </si>
  <si>
    <t>8. Građevine oborinske odvodnje</t>
  </si>
  <si>
    <t xml:space="preserve">Na temelju članka 71. Zakona o komunalnom gospodarstvu ("Narodne novine" broj 68/18, 110/18 i 32/20)  i članka 45. Statuta Općine Punat ("Službene novine Primorsko- goranske županije" broj 8/18, 10/19, 3/20 i 3/21), podnosim </t>
  </si>
  <si>
    <t>Punat, __. ožujak 2021. godine</t>
  </si>
  <si>
    <t>Program građenja komunalne infrastrukture na području Općine Punat u 2020. godini ("Službene novine Primorsko goranske županije" broj 34/19, 3/20, 21/20 i 41/20) izvršen je u 2020. godini kako slijedi:</t>
  </si>
  <si>
    <t>IZVJEŠĆE  O IZVRŠENJU PROGRAMA GRAĐENJA KOMUNALNE INFRASTRUKTURE NA PODRUČJU OPĆINE PUNAT U 2020. GODINI</t>
  </si>
  <si>
    <t>Izvješće o izvršenju Programa građenja komunalne infrastrukture na području Općine Punat u 2020. godini stupa na snagu danom donošenja i objavit će se u "Službenim novinama Primorsko-goranske  županije".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</si>
</sst>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"/>
  </numFmts>
  <fonts count="4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color indexed="10"/>
      <name val="Arial"/>
      <family val="2"/>
    </font>
    <font>
      <b/>
      <sz val="16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6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7"/>
      <color rgb="FF000000"/>
      <name val="Arial"/>
      <family val="2"/>
    </font>
    <font>
      <u/>
      <sz val="7"/>
      <name val="Times New Roman"/>
      <family val="1"/>
    </font>
    <font>
      <b/>
      <u/>
      <sz val="7"/>
      <name val="Arial"/>
      <family val="2"/>
    </font>
    <font>
      <b/>
      <sz val="7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</font>
    <font>
      <b/>
      <sz val="7"/>
      <name val="Arial"/>
      <family val="2"/>
    </font>
    <font>
      <sz val="7"/>
      <color rgb="FF000000"/>
      <name val="Arial"/>
      <family val="2"/>
    </font>
    <font>
      <u/>
      <sz val="7"/>
      <name val="Times New Roman"/>
      <family val="1"/>
      <charset val="204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7"/>
      <color rgb="FFFF0000"/>
      <name val="Arial"/>
      <family val="2"/>
    </font>
    <font>
      <b/>
      <sz val="7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7.5"/>
      <name val="Times New Roman"/>
      <family val="1"/>
      <charset val="238"/>
    </font>
    <font>
      <b/>
      <sz val="7.5"/>
      <color rgb="FF00000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7"/>
      <name val="Times New Roman"/>
      <family val="1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color rgb="FFFF0000"/>
      <name val="Arial"/>
      <family val="2"/>
    </font>
    <font>
      <sz val="7"/>
      <color theme="1"/>
      <name val="Arial"/>
      <family val="2"/>
      <charset val="238"/>
    </font>
    <font>
      <b/>
      <sz val="7"/>
      <color rgb="FFFF0000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u/>
      <sz val="7"/>
      <name val="Arial"/>
      <family val="2"/>
      <charset val="238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6A6A6"/>
      </patternFill>
    </fill>
    <fill>
      <patternFill patternType="solid">
        <fgColor rgb="FFD9D9D9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35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9" fontId="1" fillId="3" borderId="0" xfId="0" applyNumberFormat="1" applyFont="1" applyFill="1"/>
    <xf numFmtId="49" fontId="0" fillId="3" borderId="0" xfId="0" applyNumberFormat="1" applyFill="1" applyAlignment="1">
      <alignment horizontal="center"/>
    </xf>
    <xf numFmtId="0" fontId="0" fillId="3" borderId="0" xfId="0" applyFill="1"/>
    <xf numFmtId="49" fontId="3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4" fontId="4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4" fontId="0" fillId="0" borderId="0" xfId="0" applyNumberFormat="1"/>
    <xf numFmtId="4" fontId="4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center"/>
    </xf>
    <xf numFmtId="164" fontId="9" fillId="4" borderId="0" xfId="0" applyNumberFormat="1" applyFont="1" applyFill="1" applyAlignment="1">
      <alignment horizontal="left" vertical="top" shrinkToFit="1"/>
    </xf>
    <xf numFmtId="0" fontId="0" fillId="0" borderId="0" xfId="0" applyAlignment="1">
      <alignment horizontal="left" vertical="top"/>
    </xf>
    <xf numFmtId="0" fontId="0" fillId="4" borderId="0" xfId="0" applyFill="1" applyAlignment="1">
      <alignment horizontal="left" vertical="center" wrapText="1"/>
    </xf>
    <xf numFmtId="0" fontId="12" fillId="4" borderId="0" xfId="0" applyFont="1" applyFill="1" applyAlignment="1">
      <alignment horizontal="left" vertical="top" wrapText="1"/>
    </xf>
    <xf numFmtId="4" fontId="9" fillId="4" borderId="0" xfId="0" applyNumberFormat="1" applyFont="1" applyFill="1" applyAlignment="1">
      <alignment horizontal="right" vertical="top" shrinkToFit="1"/>
    </xf>
    <xf numFmtId="0" fontId="13" fillId="0" borderId="3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 indent="1"/>
    </xf>
    <xf numFmtId="0" fontId="15" fillId="0" borderId="3" xfId="0" applyFont="1" applyBorder="1" applyAlignment="1">
      <alignment horizontal="left" vertical="top" wrapText="1" indent="2"/>
    </xf>
    <xf numFmtId="0" fontId="12" fillId="5" borderId="12" xfId="0" applyFont="1" applyFill="1" applyBorder="1" applyAlignment="1">
      <alignment horizontal="left" vertical="top" wrapText="1"/>
    </xf>
    <xf numFmtId="0" fontId="0" fillId="5" borderId="12" xfId="0" applyFill="1" applyBorder="1" applyAlignment="1">
      <alignment horizontal="left" wrapText="1"/>
    </xf>
    <xf numFmtId="4" fontId="9" fillId="5" borderId="12" xfId="0" applyNumberFormat="1" applyFont="1" applyFill="1" applyBorder="1" applyAlignment="1">
      <alignment horizontal="right" vertical="top" shrinkToFit="1"/>
    </xf>
    <xf numFmtId="0" fontId="14" fillId="0" borderId="13" xfId="0" applyFont="1" applyBorder="1" applyAlignment="1">
      <alignment horizontal="left" vertical="top" wrapText="1"/>
    </xf>
    <xf numFmtId="0" fontId="0" fillId="0" borderId="14" xfId="0" applyBorder="1" applyAlignment="1">
      <alignment horizontal="left" wrapText="1"/>
    </xf>
    <xf numFmtId="4" fontId="0" fillId="0" borderId="14" xfId="0" applyNumberFormat="1" applyBorder="1" applyAlignment="1">
      <alignment horizontal="left" wrapText="1"/>
    </xf>
    <xf numFmtId="0" fontId="0" fillId="0" borderId="0" xfId="0" applyAlignment="1">
      <alignment horizontal="left" wrapText="1"/>
    </xf>
    <xf numFmtId="0" fontId="14" fillId="0" borderId="14" xfId="0" applyFont="1" applyBorder="1" applyAlignment="1">
      <alignment horizontal="left" vertical="top" wrapText="1" indent="4"/>
    </xf>
    <xf numFmtId="0" fontId="15" fillId="0" borderId="14" xfId="0" applyFont="1" applyBorder="1" applyAlignment="1">
      <alignment horizontal="center" vertical="top" wrapText="1"/>
    </xf>
    <xf numFmtId="4" fontId="15" fillId="0" borderId="15" xfId="0" applyNumberFormat="1" applyFont="1" applyBorder="1" applyAlignment="1">
      <alignment horizontal="right" vertical="top" shrinkToFit="1"/>
    </xf>
    <xf numFmtId="0" fontId="14" fillId="0" borderId="16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left" vertical="top" wrapText="1" indent="4"/>
    </xf>
    <xf numFmtId="0" fontId="14" fillId="0" borderId="14" xfId="0" applyFont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14" fillId="0" borderId="13" xfId="0" applyFont="1" applyBorder="1" applyAlignment="1">
      <alignment horizontal="left" vertical="top" wrapText="1" indent="4"/>
    </xf>
    <xf numFmtId="0" fontId="12" fillId="0" borderId="13" xfId="0" applyFont="1" applyBorder="1" applyAlignment="1">
      <alignment horizontal="center" vertical="top" wrapText="1"/>
    </xf>
    <xf numFmtId="4" fontId="12" fillId="0" borderId="13" xfId="0" applyNumberFormat="1" applyFont="1" applyBorder="1" applyAlignment="1">
      <alignment horizontal="right" vertical="top" shrinkToFit="1"/>
    </xf>
    <xf numFmtId="4" fontId="9" fillId="0" borderId="13" xfId="0" applyNumberFormat="1" applyFont="1" applyBorder="1" applyAlignment="1">
      <alignment horizontal="right" vertical="top" shrinkToFit="1"/>
    </xf>
    <xf numFmtId="0" fontId="15" fillId="0" borderId="0" xfId="0" applyFont="1" applyAlignment="1">
      <alignment horizontal="left" vertical="top" wrapText="1" indent="4"/>
    </xf>
    <xf numFmtId="0" fontId="15" fillId="0" borderId="0" xfId="0" applyFont="1" applyAlignment="1">
      <alignment horizontal="center" vertical="top" wrapText="1"/>
    </xf>
    <xf numFmtId="4" fontId="17" fillId="0" borderId="0" xfId="0" applyNumberFormat="1" applyFont="1" applyAlignment="1">
      <alignment horizontal="right" vertical="top" shrinkToFit="1"/>
    </xf>
    <xf numFmtId="4" fontId="0" fillId="0" borderId="0" xfId="0" applyNumberFormat="1" applyAlignment="1">
      <alignment horizontal="left" vertical="top"/>
    </xf>
    <xf numFmtId="4" fontId="0" fillId="0" borderId="0" xfId="0" applyNumberFormat="1" applyAlignment="1">
      <alignment horizontal="left" wrapText="1"/>
    </xf>
    <xf numFmtId="0" fontId="14" fillId="0" borderId="0" xfId="0" applyFont="1" applyAlignment="1">
      <alignment horizontal="left" vertical="top" wrapText="1"/>
    </xf>
    <xf numFmtId="0" fontId="16" fillId="5" borderId="12" xfId="0" applyFont="1" applyFill="1" applyBorder="1" applyAlignment="1">
      <alignment horizontal="left" vertical="top" wrapText="1"/>
    </xf>
    <xf numFmtId="4" fontId="17" fillId="0" borderId="15" xfId="0" applyNumberFormat="1" applyFont="1" applyBorder="1" applyAlignment="1">
      <alignment horizontal="right" vertical="top" shrinkToFit="1"/>
    </xf>
    <xf numFmtId="0" fontId="15" fillId="0" borderId="0" xfId="0" applyFont="1" applyAlignment="1">
      <alignment horizontal="left" vertical="top" wrapText="1"/>
    </xf>
    <xf numFmtId="0" fontId="19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right" vertical="top" shrinkToFit="1"/>
    </xf>
    <xf numFmtId="0" fontId="15" fillId="0" borderId="13" xfId="0" applyFont="1" applyBorder="1" applyAlignment="1">
      <alignment horizontal="left" vertical="top" wrapText="1"/>
    </xf>
    <xf numFmtId="0" fontId="20" fillId="0" borderId="0" xfId="0" applyFont="1" applyAlignment="1">
      <alignment horizontal="left" wrapText="1"/>
    </xf>
    <xf numFmtId="4" fontId="17" fillId="0" borderId="13" xfId="0" applyNumberFormat="1" applyFont="1" applyBorder="1" applyAlignment="1">
      <alignment horizontal="right" vertical="top" shrinkToFit="1"/>
    </xf>
    <xf numFmtId="4" fontId="14" fillId="0" borderId="0" xfId="0" applyNumberFormat="1" applyFont="1" applyAlignment="1">
      <alignment horizontal="right" vertical="top" shrinkToFit="1"/>
    </xf>
    <xf numFmtId="0" fontId="19" fillId="0" borderId="12" xfId="0" applyFont="1" applyBorder="1" applyAlignment="1">
      <alignment horizontal="left" vertical="top"/>
    </xf>
    <xf numFmtId="0" fontId="15" fillId="0" borderId="17" xfId="0" applyFont="1" applyBorder="1" applyAlignment="1">
      <alignment horizontal="left" vertical="top" wrapText="1" indent="4"/>
    </xf>
    <xf numFmtId="0" fontId="12" fillId="0" borderId="17" xfId="0" applyFont="1" applyBorder="1" applyAlignment="1">
      <alignment horizontal="center" vertical="top" wrapText="1"/>
    </xf>
    <xf numFmtId="4" fontId="23" fillId="0" borderId="17" xfId="0" applyNumberFormat="1" applyFont="1" applyBorder="1" applyAlignment="1">
      <alignment horizontal="right" vertical="top" shrinkToFit="1"/>
    </xf>
    <xf numFmtId="4" fontId="15" fillId="0" borderId="0" xfId="0" applyNumberFormat="1" applyFont="1" applyAlignment="1">
      <alignment horizontal="right" vertical="top" shrinkToFit="1"/>
    </xf>
    <xf numFmtId="0" fontId="12" fillId="5" borderId="0" xfId="0" applyFont="1" applyFill="1" applyAlignment="1">
      <alignment horizontal="left" vertical="top" wrapText="1"/>
    </xf>
    <xf numFmtId="0" fontId="24" fillId="5" borderId="0" xfId="0" applyFont="1" applyFill="1" applyAlignment="1">
      <alignment horizontal="left" wrapText="1"/>
    </xf>
    <xf numFmtId="4" fontId="23" fillId="5" borderId="0" xfId="0" applyNumberFormat="1" applyFont="1" applyFill="1" applyAlignment="1">
      <alignment horizontal="right" vertical="top" shrinkToFit="1"/>
    </xf>
    <xf numFmtId="0" fontId="19" fillId="0" borderId="0" xfId="0" applyFont="1" applyAlignment="1">
      <alignment horizontal="left" wrapText="1"/>
    </xf>
    <xf numFmtId="0" fontId="16" fillId="0" borderId="17" xfId="0" applyFont="1" applyBorder="1" applyAlignment="1">
      <alignment horizontal="center" vertical="top" wrapText="1"/>
    </xf>
    <xf numFmtId="4" fontId="16" fillId="0" borderId="17" xfId="0" applyNumberFormat="1" applyFont="1" applyBorder="1" applyAlignment="1">
      <alignment horizontal="right" vertical="top" shrinkToFit="1"/>
    </xf>
    <xf numFmtId="0" fontId="19" fillId="0" borderId="14" xfId="0" applyFont="1" applyBorder="1" applyAlignment="1">
      <alignment horizontal="left" wrapText="1"/>
    </xf>
    <xf numFmtId="4" fontId="19" fillId="0" borderId="14" xfId="0" applyNumberFormat="1" applyFont="1" applyBorder="1" applyAlignment="1">
      <alignment horizontal="left" wrapText="1"/>
    </xf>
    <xf numFmtId="4" fontId="0" fillId="0" borderId="0" xfId="0" applyNumberFormat="1" applyAlignment="1">
      <alignment horizontal="left" vertical="center" wrapText="1"/>
    </xf>
    <xf numFmtId="0" fontId="12" fillId="4" borderId="0" xfId="0" applyFont="1" applyFill="1" applyAlignment="1">
      <alignment horizontal="left" vertical="top" wrapText="1"/>
    </xf>
    <xf numFmtId="4" fontId="0" fillId="4" borderId="0" xfId="0" applyNumberFormat="1" applyFill="1" applyAlignment="1">
      <alignment horizontal="left" wrapText="1"/>
    </xf>
    <xf numFmtId="0" fontId="15" fillId="0" borderId="0" xfId="0" applyFont="1" applyAlignment="1">
      <alignment horizontal="left" vertical="top" wrapText="1" indent="1"/>
    </xf>
    <xf numFmtId="0" fontId="15" fillId="0" borderId="11" xfId="0" applyFont="1" applyBorder="1" applyAlignment="1">
      <alignment horizontal="center" vertical="top" wrapText="1"/>
    </xf>
    <xf numFmtId="0" fontId="0" fillId="4" borderId="0" xfId="0" applyFill="1" applyAlignment="1">
      <alignment horizontal="left" wrapText="1"/>
    </xf>
    <xf numFmtId="0" fontId="19" fillId="0" borderId="13" xfId="0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4" fontId="0" fillId="0" borderId="13" xfId="0" applyNumberFormat="1" applyBorder="1" applyAlignment="1">
      <alignment horizontal="left" wrapText="1"/>
    </xf>
    <xf numFmtId="0" fontId="15" fillId="0" borderId="13" xfId="0" applyFont="1" applyBorder="1" applyAlignment="1">
      <alignment horizontal="left" vertical="top" wrapText="1" indent="4"/>
    </xf>
    <xf numFmtId="0" fontId="12" fillId="0" borderId="0" xfId="0" applyFont="1" applyAlignment="1">
      <alignment horizontal="left" vertical="top" wrapText="1"/>
    </xf>
    <xf numFmtId="0" fontId="25" fillId="5" borderId="0" xfId="0" applyFont="1" applyFill="1" applyAlignment="1">
      <alignment horizontal="left" wrapText="1"/>
    </xf>
    <xf numFmtId="0" fontId="0" fillId="0" borderId="0" xfId="0" applyAlignment="1">
      <alignment horizontal="center" vertical="top"/>
    </xf>
    <xf numFmtId="4" fontId="26" fillId="0" borderId="10" xfId="0" applyNumberFormat="1" applyFont="1" applyBorder="1" applyAlignment="1">
      <alignment horizontal="right" vertical="top" wrapText="1"/>
    </xf>
    <xf numFmtId="0" fontId="26" fillId="0" borderId="0" xfId="0" applyFont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4" fontId="15" fillId="0" borderId="16" xfId="0" applyNumberFormat="1" applyFont="1" applyBorder="1" applyAlignment="1">
      <alignment horizontal="right" vertical="top" shrinkToFit="1"/>
    </xf>
    <xf numFmtId="0" fontId="12" fillId="0" borderId="13" xfId="0" applyFont="1" applyBorder="1" applyAlignment="1">
      <alignment horizontal="left" vertical="top" wrapText="1"/>
    </xf>
    <xf numFmtId="4" fontId="14" fillId="0" borderId="16" xfId="0" applyNumberFormat="1" applyFont="1" applyBorder="1" applyAlignment="1">
      <alignment horizontal="right" vertical="top" shrinkToFit="1"/>
    </xf>
    <xf numFmtId="0" fontId="16" fillId="0" borderId="13" xfId="0" applyFont="1" applyBorder="1" applyAlignment="1">
      <alignment horizontal="left" vertical="top" wrapText="1"/>
    </xf>
    <xf numFmtId="4" fontId="16" fillId="0" borderId="0" xfId="0" applyNumberFormat="1" applyFont="1" applyBorder="1" applyAlignment="1">
      <alignment horizontal="right" vertical="top" shrinkToFit="1"/>
    </xf>
    <xf numFmtId="0" fontId="15" fillId="0" borderId="3" xfId="0" applyFont="1" applyBorder="1" applyAlignment="1">
      <alignment horizontal="center" vertical="top" wrapText="1"/>
    </xf>
    <xf numFmtId="4" fontId="17" fillId="0" borderId="2" xfId="0" applyNumberFormat="1" applyFont="1" applyBorder="1" applyAlignment="1">
      <alignment horizontal="right" vertical="top" shrinkToFit="1"/>
    </xf>
    <xf numFmtId="4" fontId="14" fillId="0" borderId="2" xfId="0" applyNumberFormat="1" applyFont="1" applyBorder="1" applyAlignment="1">
      <alignment horizontal="right" vertical="top" shrinkToFit="1"/>
    </xf>
    <xf numFmtId="4" fontId="15" fillId="0" borderId="2" xfId="0" applyNumberFormat="1" applyFont="1" applyBorder="1" applyAlignment="1">
      <alignment horizontal="right" vertical="top" shrinkToFit="1"/>
    </xf>
    <xf numFmtId="0" fontId="14" fillId="0" borderId="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right" vertical="top" shrinkToFit="1"/>
    </xf>
    <xf numFmtId="0" fontId="14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 indent="4"/>
    </xf>
    <xf numFmtId="4" fontId="14" fillId="0" borderId="19" xfId="0" applyNumberFormat="1" applyFont="1" applyBorder="1" applyAlignment="1">
      <alignment horizontal="right" vertical="top" shrinkToFit="1"/>
    </xf>
    <xf numFmtId="0" fontId="15" fillId="0" borderId="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wrapText="1"/>
    </xf>
    <xf numFmtId="4" fontId="20" fillId="0" borderId="12" xfId="0" applyNumberFormat="1" applyFont="1" applyBorder="1" applyAlignment="1">
      <alignment horizontal="left" wrapText="1"/>
    </xf>
    <xf numFmtId="0" fontId="0" fillId="0" borderId="0" xfId="0" applyBorder="1" applyAlignment="1">
      <alignment horizontal="left" vertical="center" wrapText="1"/>
    </xf>
    <xf numFmtId="0" fontId="14" fillId="0" borderId="17" xfId="0" applyFont="1" applyBorder="1" applyAlignment="1">
      <alignment horizontal="left" vertical="top" wrapText="1"/>
    </xf>
    <xf numFmtId="4" fontId="12" fillId="0" borderId="17" xfId="0" applyNumberFormat="1" applyFont="1" applyBorder="1" applyAlignment="1">
      <alignment horizontal="right" vertical="top" shrinkToFit="1"/>
    </xf>
    <xf numFmtId="0" fontId="14" fillId="0" borderId="3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 indent="4"/>
    </xf>
    <xf numFmtId="4" fontId="27" fillId="6" borderId="4" xfId="0" applyNumberFormat="1" applyFont="1" applyFill="1" applyBorder="1" applyAlignment="1">
      <alignment horizontal="right" vertical="center" wrapText="1"/>
    </xf>
    <xf numFmtId="4" fontId="0" fillId="0" borderId="22" xfId="0" applyNumberFormat="1" applyBorder="1" applyAlignment="1">
      <alignment horizontal="left" wrapText="1"/>
    </xf>
    <xf numFmtId="4" fontId="28" fillId="0" borderId="18" xfId="0" applyNumberFormat="1" applyFont="1" applyBorder="1" applyAlignment="1">
      <alignment horizontal="right" vertical="top" shrinkToFit="1"/>
    </xf>
    <xf numFmtId="0" fontId="32" fillId="0" borderId="7" xfId="0" applyFont="1" applyBorder="1" applyAlignment="1">
      <alignment horizontal="left" wrapText="1"/>
    </xf>
    <xf numFmtId="0" fontId="33" fillId="0" borderId="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wrapText="1"/>
    </xf>
    <xf numFmtId="0" fontId="32" fillId="0" borderId="0" xfId="0" applyFont="1" applyBorder="1" applyAlignment="1">
      <alignment horizontal="left" wrapText="1"/>
    </xf>
    <xf numFmtId="4" fontId="33" fillId="0" borderId="21" xfId="0" applyNumberFormat="1" applyFont="1" applyBorder="1" applyAlignment="1">
      <alignment horizontal="right" vertical="top" shrinkToFit="1"/>
    </xf>
    <xf numFmtId="0" fontId="21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33" fillId="0" borderId="0" xfId="0" applyFont="1" applyAlignment="1">
      <alignment horizontal="left" wrapText="1"/>
    </xf>
    <xf numFmtId="0" fontId="34" fillId="0" borderId="0" xfId="0" applyFont="1" applyBorder="1" applyAlignment="1">
      <alignment horizontal="left" vertical="top" wrapText="1"/>
    </xf>
    <xf numFmtId="0" fontId="34" fillId="0" borderId="0" xfId="0" applyFont="1" applyAlignment="1">
      <alignment horizontal="left" wrapText="1"/>
    </xf>
    <xf numFmtId="0" fontId="33" fillId="0" borderId="0" xfId="0" applyFont="1" applyAlignment="1">
      <alignment horizontal="left" vertical="top" wrapText="1"/>
    </xf>
    <xf numFmtId="0" fontId="33" fillId="0" borderId="0" xfId="0" applyFont="1" applyBorder="1" applyAlignment="1">
      <alignment horizontal="left" wrapText="1"/>
    </xf>
    <xf numFmtId="4" fontId="33" fillId="0" borderId="20" xfId="0" applyNumberFormat="1" applyFont="1" applyBorder="1" applyAlignment="1">
      <alignment horizontal="right" vertical="top" shrinkToFit="1"/>
    </xf>
    <xf numFmtId="0" fontId="31" fillId="0" borderId="0" xfId="0" applyFont="1" applyBorder="1" applyAlignment="1">
      <alignment horizontal="left" wrapText="1"/>
    </xf>
    <xf numFmtId="0" fontId="31" fillId="0" borderId="0" xfId="0" applyFont="1" applyAlignment="1">
      <alignment horizontal="left" wrapText="1"/>
    </xf>
    <xf numFmtId="4" fontId="34" fillId="0" borderId="18" xfId="0" applyNumberFormat="1" applyFont="1" applyBorder="1" applyAlignment="1">
      <alignment horizontal="right" vertical="top" shrinkToFit="1"/>
    </xf>
    <xf numFmtId="4" fontId="33" fillId="0" borderId="5" xfId="0" applyNumberFormat="1" applyFont="1" applyBorder="1" applyAlignment="1">
      <alignment horizontal="right" vertical="top" shrinkToFit="1"/>
    </xf>
    <xf numFmtId="4" fontId="35" fillId="0" borderId="0" xfId="0" applyNumberFormat="1" applyFont="1" applyAlignment="1">
      <alignment horizontal="right" vertical="top" shrinkToFit="1"/>
    </xf>
    <xf numFmtId="0" fontId="28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vertical="top" shrinkToFit="1"/>
    </xf>
    <xf numFmtId="0" fontId="36" fillId="0" borderId="0" xfId="0" applyFont="1"/>
    <xf numFmtId="0" fontId="36" fillId="0" borderId="0" xfId="0" applyFont="1" applyAlignment="1">
      <alignment horizontal="left" vertical="top"/>
    </xf>
    <xf numFmtId="4" fontId="36" fillId="0" borderId="0" xfId="0" applyNumberFormat="1" applyFont="1" applyAlignment="1">
      <alignment horizontal="left" vertical="top"/>
    </xf>
    <xf numFmtId="4" fontId="37" fillId="0" borderId="0" xfId="0" applyNumberFormat="1" applyFont="1" applyAlignment="1">
      <alignment horizontal="right" vertical="top" shrinkToFit="1"/>
    </xf>
    <xf numFmtId="4" fontId="36" fillId="0" borderId="0" xfId="0" applyNumberFormat="1" applyFont="1"/>
    <xf numFmtId="0" fontId="14" fillId="0" borderId="3" xfId="0" applyFont="1" applyBorder="1" applyAlignment="1">
      <alignment horizontal="center" vertical="center" wrapText="1"/>
    </xf>
    <xf numFmtId="4" fontId="12" fillId="4" borderId="0" xfId="0" applyNumberFormat="1" applyFont="1" applyFill="1" applyAlignment="1">
      <alignment horizontal="right" vertical="top" wrapText="1"/>
    </xf>
    <xf numFmtId="2" fontId="36" fillId="0" borderId="2" xfId="0" applyNumberFormat="1" applyFont="1" applyBorder="1" applyAlignment="1">
      <alignment horizontal="right" vertical="top"/>
    </xf>
    <xf numFmtId="4" fontId="36" fillId="5" borderId="12" xfId="0" applyNumberFormat="1" applyFont="1" applyFill="1" applyBorder="1" applyAlignment="1">
      <alignment horizontal="right" wrapText="1"/>
    </xf>
    <xf numFmtId="2" fontId="38" fillId="0" borderId="2" xfId="0" applyNumberFormat="1" applyFont="1" applyBorder="1" applyAlignment="1">
      <alignment horizontal="right" vertical="top"/>
    </xf>
    <xf numFmtId="4" fontId="36" fillId="5" borderId="0" xfId="0" applyNumberFormat="1" applyFont="1" applyFill="1" applyBorder="1" applyAlignment="1">
      <alignment horizontal="right" wrapText="1"/>
    </xf>
    <xf numFmtId="4" fontId="36" fillId="5" borderId="23" xfId="0" applyNumberFormat="1" applyFont="1" applyFill="1" applyBorder="1" applyAlignment="1">
      <alignment horizontal="right" wrapText="1"/>
    </xf>
    <xf numFmtId="4" fontId="36" fillId="5" borderId="7" xfId="0" applyNumberFormat="1" applyFont="1" applyFill="1" applyBorder="1" applyAlignment="1">
      <alignment horizontal="right" wrapText="1"/>
    </xf>
    <xf numFmtId="0" fontId="36" fillId="0" borderId="1" xfId="0" applyFont="1" applyBorder="1" applyAlignment="1">
      <alignment horizontal="left" vertical="top"/>
    </xf>
    <xf numFmtId="4" fontId="15" fillId="0" borderId="15" xfId="0" applyNumberFormat="1" applyFont="1" applyFill="1" applyBorder="1" applyAlignment="1">
      <alignment horizontal="right" vertical="top" shrinkToFit="1"/>
    </xf>
    <xf numFmtId="4" fontId="14" fillId="0" borderId="24" xfId="0" applyNumberFormat="1" applyFont="1" applyBorder="1" applyAlignment="1">
      <alignment horizontal="right" vertical="top" shrinkToFit="1"/>
    </xf>
    <xf numFmtId="4" fontId="14" fillId="0" borderId="25" xfId="0" applyNumberFormat="1" applyFont="1" applyBorder="1" applyAlignment="1">
      <alignment horizontal="right" vertical="top" shrinkToFit="1"/>
    </xf>
    <xf numFmtId="4" fontId="14" fillId="0" borderId="2" xfId="0" applyNumberFormat="1" applyFont="1" applyFill="1" applyBorder="1" applyAlignment="1">
      <alignment horizontal="right" vertical="top" shrinkToFit="1"/>
    </xf>
    <xf numFmtId="4" fontId="14" fillId="0" borderId="26" xfId="0" applyNumberFormat="1" applyFont="1" applyBorder="1" applyAlignment="1">
      <alignment horizontal="right" vertical="top" shrinkToFit="1"/>
    </xf>
    <xf numFmtId="4" fontId="14" fillId="0" borderId="27" xfId="0" applyNumberFormat="1" applyFont="1" applyBorder="1" applyAlignment="1">
      <alignment horizontal="right" vertical="top" shrinkToFit="1"/>
    </xf>
    <xf numFmtId="0" fontId="16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33" fillId="0" borderId="0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4" fontId="15" fillId="0" borderId="24" xfId="0" applyNumberFormat="1" applyFont="1" applyBorder="1" applyAlignment="1">
      <alignment horizontal="right" vertical="top" shrinkToFit="1"/>
    </xf>
    <xf numFmtId="4" fontId="15" fillId="0" borderId="27" xfId="0" applyNumberFormat="1" applyFont="1" applyFill="1" applyBorder="1" applyAlignment="1">
      <alignment horizontal="right" vertical="top" shrinkToFit="1"/>
    </xf>
    <xf numFmtId="4" fontId="12" fillId="0" borderId="0" xfId="0" applyNumberFormat="1" applyFont="1" applyBorder="1" applyAlignment="1">
      <alignment horizontal="right" vertical="top" shrinkToFit="1"/>
    </xf>
    <xf numFmtId="2" fontId="36" fillId="0" borderId="0" xfId="0" applyNumberFormat="1" applyFont="1" applyBorder="1" applyAlignment="1">
      <alignment horizontal="right" vertical="top"/>
    </xf>
    <xf numFmtId="0" fontId="2" fillId="0" borderId="13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14" fillId="0" borderId="13" xfId="0" applyFont="1" applyFill="1" applyBorder="1" applyAlignment="1">
      <alignment horizontal="left" vertical="top" wrapText="1" indent="4"/>
    </xf>
    <xf numFmtId="0" fontId="14" fillId="0" borderId="2" xfId="0" applyFont="1" applyFill="1" applyBorder="1" applyAlignment="1">
      <alignment horizontal="center" vertical="top" wrapText="1"/>
    </xf>
    <xf numFmtId="4" fontId="14" fillId="0" borderId="15" xfId="0" applyNumberFormat="1" applyFont="1" applyFill="1" applyBorder="1" applyAlignment="1">
      <alignment horizontal="center" vertical="top" wrapText="1" shrinkToFit="1"/>
    </xf>
    <xf numFmtId="4" fontId="14" fillId="0" borderId="2" xfId="0" applyNumberFormat="1" applyFont="1" applyFill="1" applyBorder="1" applyAlignment="1">
      <alignment horizontal="center" vertical="top" wrapText="1" shrinkToFit="1"/>
    </xf>
    <xf numFmtId="4" fontId="14" fillId="0" borderId="0" xfId="0" applyNumberFormat="1" applyFont="1" applyFill="1" applyBorder="1" applyAlignment="1">
      <alignment horizontal="center" vertical="top" wrapText="1" shrinkToFit="1"/>
    </xf>
    <xf numFmtId="4" fontId="14" fillId="0" borderId="0" xfId="0" applyNumberFormat="1" applyFont="1" applyFill="1" applyBorder="1" applyAlignment="1">
      <alignment horizontal="right" vertical="top" shrinkToFit="1"/>
    </xf>
    <xf numFmtId="4" fontId="12" fillId="0" borderId="2" xfId="0" applyNumberFormat="1" applyFont="1" applyBorder="1" applyAlignment="1">
      <alignment horizontal="right" vertical="top" shrinkToFit="1"/>
    </xf>
    <xf numFmtId="0" fontId="0" fillId="0" borderId="17" xfId="0" applyBorder="1" applyAlignment="1">
      <alignment horizontal="left" vertical="center" wrapText="1"/>
    </xf>
    <xf numFmtId="4" fontId="12" fillId="0" borderId="28" xfId="0" applyNumberFormat="1" applyFont="1" applyBorder="1" applyAlignment="1">
      <alignment horizontal="right" vertical="top" shrinkToFit="1"/>
    </xf>
    <xf numFmtId="0" fontId="15" fillId="0" borderId="13" xfId="0" applyFont="1" applyFill="1" applyBorder="1" applyAlignment="1">
      <alignment horizontal="left" vertical="top" wrapText="1"/>
    </xf>
    <xf numFmtId="0" fontId="40" fillId="0" borderId="0" xfId="0" applyFont="1" applyAlignment="1">
      <alignment horizontal="left" vertical="top"/>
    </xf>
    <xf numFmtId="0" fontId="40" fillId="0" borderId="0" xfId="0" applyFont="1" applyFill="1" applyBorder="1" applyAlignment="1">
      <alignment horizontal="left" wrapText="1"/>
    </xf>
    <xf numFmtId="4" fontId="40" fillId="0" borderId="0" xfId="0" applyNumberFormat="1" applyFont="1" applyFill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17" xfId="0" applyFont="1" applyBorder="1" applyAlignment="1">
      <alignment horizontal="left" vertical="top" wrapText="1" indent="4"/>
    </xf>
    <xf numFmtId="0" fontId="15" fillId="0" borderId="17" xfId="0" applyFont="1" applyBorder="1" applyAlignment="1">
      <alignment horizontal="center" vertical="top" wrapText="1"/>
    </xf>
    <xf numFmtId="4" fontId="17" fillId="0" borderId="17" xfId="0" applyNumberFormat="1" applyFont="1" applyBorder="1" applyAlignment="1">
      <alignment horizontal="right" vertical="top" shrinkToFit="1"/>
    </xf>
    <xf numFmtId="2" fontId="36" fillId="0" borderId="3" xfId="0" applyNumberFormat="1" applyFont="1" applyBorder="1" applyAlignment="1">
      <alignment horizontal="right" vertical="top"/>
    </xf>
    <xf numFmtId="0" fontId="19" fillId="0" borderId="0" xfId="0" applyFont="1" applyBorder="1" applyAlignment="1">
      <alignment horizontal="left" vertical="center" wrapText="1"/>
    </xf>
    <xf numFmtId="4" fontId="14" fillId="0" borderId="0" xfId="0" applyNumberFormat="1" applyFont="1" applyBorder="1" applyAlignment="1">
      <alignment horizontal="right" vertical="top" shrinkToFit="1"/>
    </xf>
    <xf numFmtId="0" fontId="2" fillId="0" borderId="0" xfId="0" applyFont="1" applyFill="1" applyBorder="1" applyAlignment="1">
      <alignment horizontal="left" vertical="top" wrapText="1"/>
    </xf>
    <xf numFmtId="0" fontId="14" fillId="0" borderId="14" xfId="0" applyFont="1" applyFill="1" applyBorder="1" applyAlignment="1">
      <alignment horizontal="left" vertical="top" wrapText="1" indent="4"/>
    </xf>
    <xf numFmtId="4" fontId="14" fillId="0" borderId="15" xfId="0" applyNumberFormat="1" applyFont="1" applyFill="1" applyBorder="1" applyAlignment="1">
      <alignment horizontal="right" vertical="top" shrinkToFit="1"/>
    </xf>
    <xf numFmtId="4" fontId="19" fillId="0" borderId="12" xfId="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4" fontId="14" fillId="0" borderId="17" xfId="0" applyNumberFormat="1" applyFont="1" applyBorder="1" applyAlignment="1">
      <alignment horizontal="right" vertical="top" shrinkToFit="1"/>
    </xf>
    <xf numFmtId="4" fontId="9" fillId="0" borderId="17" xfId="0" applyNumberFormat="1" applyFont="1" applyBorder="1" applyAlignment="1">
      <alignment horizontal="right" vertical="top" shrinkToFit="1"/>
    </xf>
    <xf numFmtId="0" fontId="36" fillId="0" borderId="3" xfId="0" applyFont="1" applyBorder="1" applyAlignment="1">
      <alignment horizontal="left" vertical="top"/>
    </xf>
    <xf numFmtId="0" fontId="14" fillId="0" borderId="0" xfId="0" applyFont="1" applyBorder="1" applyAlignment="1">
      <alignment horizontal="center" vertical="top" wrapText="1"/>
    </xf>
    <xf numFmtId="0" fontId="0" fillId="0" borderId="3" xfId="0" applyFill="1" applyBorder="1" applyAlignment="1">
      <alignment horizontal="left" wrapText="1"/>
    </xf>
    <xf numFmtId="4" fontId="15" fillId="0" borderId="3" xfId="0" applyNumberFormat="1" applyFont="1" applyFill="1" applyBorder="1" applyAlignment="1">
      <alignment horizontal="right" vertical="top" shrinkToFit="1"/>
    </xf>
    <xf numFmtId="0" fontId="20" fillId="0" borderId="3" xfId="0" applyFont="1" applyBorder="1" applyAlignment="1">
      <alignment horizontal="left" wrapText="1"/>
    </xf>
    <xf numFmtId="0" fontId="41" fillId="0" borderId="13" xfId="0" applyFont="1" applyBorder="1" applyAlignment="1">
      <alignment horizontal="left" vertical="top" wrapText="1" indent="4"/>
    </xf>
    <xf numFmtId="0" fontId="14" fillId="0" borderId="24" xfId="0" applyFont="1" applyBorder="1" applyAlignment="1">
      <alignment horizontal="center" vertical="top" wrapText="1"/>
    </xf>
    <xf numFmtId="0" fontId="19" fillId="0" borderId="14" xfId="0" applyFont="1" applyFill="1" applyBorder="1" applyAlignment="1">
      <alignment horizontal="left" wrapText="1"/>
    </xf>
    <xf numFmtId="4" fontId="19" fillId="0" borderId="14" xfId="0" applyNumberFormat="1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4" fillId="0" borderId="0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center" vertical="top" wrapText="1"/>
    </xf>
    <xf numFmtId="4" fontId="22" fillId="0" borderId="3" xfId="0" applyNumberFormat="1" applyFont="1" applyBorder="1" applyAlignment="1">
      <alignment horizontal="right" vertical="top" shrinkToFit="1"/>
    </xf>
    <xf numFmtId="0" fontId="14" fillId="0" borderId="31" xfId="0" applyFont="1" applyBorder="1" applyAlignment="1">
      <alignment horizontal="center" vertical="top" wrapText="1"/>
    </xf>
    <xf numFmtId="0" fontId="0" fillId="0" borderId="3" xfId="0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top" wrapText="1" indent="4"/>
    </xf>
    <xf numFmtId="0" fontId="19" fillId="0" borderId="3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right" vertical="top" shrinkToFit="1"/>
    </xf>
    <xf numFmtId="0" fontId="19" fillId="0" borderId="17" xfId="0" applyFont="1" applyFill="1" applyBorder="1" applyAlignment="1">
      <alignment horizontal="left" vertical="center" wrapText="1"/>
    </xf>
    <xf numFmtId="4" fontId="12" fillId="0" borderId="17" xfId="0" applyNumberFormat="1" applyFont="1" applyFill="1" applyBorder="1" applyAlignment="1">
      <alignment horizontal="right" vertical="top" shrinkToFit="1"/>
    </xf>
    <xf numFmtId="0" fontId="15" fillId="0" borderId="14" xfId="0" applyFont="1" applyFill="1" applyBorder="1" applyAlignment="1">
      <alignment horizontal="left" vertical="top" wrapText="1" indent="4"/>
    </xf>
    <xf numFmtId="0" fontId="14" fillId="0" borderId="0" xfId="0" applyFont="1" applyFill="1" applyBorder="1" applyAlignment="1">
      <alignment horizontal="left" vertical="top" wrapText="1" indent="4"/>
    </xf>
    <xf numFmtId="0" fontId="12" fillId="0" borderId="0" xfId="0" applyFont="1" applyFill="1" applyBorder="1" applyAlignment="1">
      <alignment horizontal="center" vertical="top" wrapText="1"/>
    </xf>
    <xf numFmtId="4" fontId="12" fillId="0" borderId="0" xfId="0" applyNumberFormat="1" applyFont="1" applyFill="1" applyBorder="1" applyAlignment="1">
      <alignment horizontal="right" vertical="top" shrinkToFit="1"/>
    </xf>
    <xf numFmtId="0" fontId="14" fillId="0" borderId="0" xfId="0" applyFont="1" applyFill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" fontId="14" fillId="0" borderId="30" xfId="0" applyNumberFormat="1" applyFont="1" applyFill="1" applyBorder="1" applyAlignment="1">
      <alignment horizontal="center" vertical="top" wrapText="1" shrinkToFit="1"/>
    </xf>
    <xf numFmtId="0" fontId="14" fillId="0" borderId="3" xfId="0" applyFont="1" applyFill="1" applyBorder="1" applyAlignment="1">
      <alignment horizontal="left" vertical="top" wrapText="1" indent="4"/>
    </xf>
    <xf numFmtId="0" fontId="12" fillId="0" borderId="3" xfId="0" applyFont="1" applyFill="1" applyBorder="1" applyAlignment="1">
      <alignment horizontal="center" vertical="top" wrapText="1"/>
    </xf>
    <xf numFmtId="4" fontId="12" fillId="0" borderId="3" xfId="0" applyNumberFormat="1" applyFont="1" applyFill="1" applyBorder="1" applyAlignment="1">
      <alignment horizontal="right" vertical="top" shrinkToFit="1"/>
    </xf>
    <xf numFmtId="0" fontId="14" fillId="0" borderId="3" xfId="0" applyFont="1" applyFill="1" applyBorder="1" applyAlignment="1">
      <alignment horizontal="left" vertical="top" wrapText="1"/>
    </xf>
    <xf numFmtId="4" fontId="14" fillId="0" borderId="3" xfId="0" applyNumberFormat="1" applyFont="1" applyFill="1" applyBorder="1" applyAlignment="1">
      <alignment horizontal="right" vertical="top" shrinkToFit="1"/>
    </xf>
    <xf numFmtId="0" fontId="14" fillId="0" borderId="14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4" fontId="14" fillId="0" borderId="29" xfId="0" applyNumberFormat="1" applyFont="1" applyFill="1" applyBorder="1" applyAlignment="1">
      <alignment horizontal="right" vertical="top" shrinkToFit="1"/>
    </xf>
    <xf numFmtId="0" fontId="15" fillId="0" borderId="0" xfId="0" applyFont="1" applyBorder="1" applyAlignment="1">
      <alignment horizontal="center" vertical="top" wrapText="1"/>
    </xf>
    <xf numFmtId="4" fontId="15" fillId="0" borderId="0" xfId="0" applyNumberFormat="1" applyFont="1" applyBorder="1" applyAlignment="1">
      <alignment horizontal="right" vertical="top" shrinkToFit="1"/>
    </xf>
    <xf numFmtId="0" fontId="36" fillId="0" borderId="0" xfId="0" applyFont="1" applyBorder="1" applyAlignment="1">
      <alignment horizontal="left" vertical="top"/>
    </xf>
    <xf numFmtId="4" fontId="15" fillId="0" borderId="33" xfId="0" applyNumberFormat="1" applyFont="1" applyBorder="1" applyAlignment="1">
      <alignment horizontal="right" vertical="top" shrinkToFit="1"/>
    </xf>
    <xf numFmtId="0" fontId="15" fillId="0" borderId="3" xfId="0" applyFont="1" applyBorder="1" applyAlignment="1">
      <alignment horizontal="left" vertical="top" wrapText="1" indent="4"/>
    </xf>
    <xf numFmtId="0" fontId="2" fillId="0" borderId="13" xfId="0" applyFont="1" applyBorder="1" applyAlignment="1">
      <alignment horizontal="left" vertical="top" wrapText="1"/>
    </xf>
    <xf numFmtId="0" fontId="14" fillId="0" borderId="16" xfId="0" applyFont="1" applyFill="1" applyBorder="1" applyAlignment="1">
      <alignment horizontal="center" vertical="top" wrapText="1"/>
    </xf>
    <xf numFmtId="0" fontId="16" fillId="5" borderId="0" xfId="0" applyFont="1" applyFill="1" applyAlignment="1">
      <alignment horizontal="left" vertical="top" wrapText="1"/>
    </xf>
    <xf numFmtId="4" fontId="14" fillId="0" borderId="1" xfId="0" applyNumberFormat="1" applyFont="1" applyFill="1" applyBorder="1" applyAlignment="1">
      <alignment horizontal="right" vertical="top" shrinkToFit="1"/>
    </xf>
    <xf numFmtId="4" fontId="19" fillId="0" borderId="0" xfId="0" applyNumberFormat="1" applyFont="1" applyBorder="1" applyAlignment="1">
      <alignment horizontal="left" wrapText="1"/>
    </xf>
    <xf numFmtId="4" fontId="19" fillId="0" borderId="12" xfId="0" applyNumberFormat="1" applyFont="1" applyFill="1" applyBorder="1" applyAlignment="1">
      <alignment horizontal="left" wrapText="1"/>
    </xf>
    <xf numFmtId="0" fontId="16" fillId="5" borderId="0" xfId="0" applyFont="1" applyFill="1" applyBorder="1" applyAlignment="1">
      <alignment horizontal="left" vertical="top" wrapText="1"/>
    </xf>
    <xf numFmtId="0" fontId="24" fillId="5" borderId="0" xfId="0" applyFont="1" applyFill="1" applyBorder="1" applyAlignment="1">
      <alignment horizontal="left" wrapText="1"/>
    </xf>
    <xf numFmtId="4" fontId="23" fillId="5" borderId="0" xfId="0" applyNumberFormat="1" applyFont="1" applyFill="1" applyBorder="1" applyAlignment="1">
      <alignment horizontal="right" vertical="top" shrinkToFit="1"/>
    </xf>
    <xf numFmtId="0" fontId="14" fillId="0" borderId="17" xfId="0" applyFont="1" applyFill="1" applyBorder="1" applyAlignment="1">
      <alignment horizontal="left" vertical="top" wrapText="1"/>
    </xf>
    <xf numFmtId="4" fontId="19" fillId="0" borderId="0" xfId="0" applyNumberFormat="1" applyFont="1" applyFill="1" applyBorder="1" applyAlignment="1">
      <alignment horizontal="left" wrapText="1"/>
    </xf>
    <xf numFmtId="0" fontId="0" fillId="0" borderId="1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4" fillId="0" borderId="1" xfId="0" applyFont="1" applyBorder="1" applyAlignment="1">
      <alignment horizontal="left" vertical="top" wrapText="1" indent="4"/>
    </xf>
    <xf numFmtId="0" fontId="16" fillId="0" borderId="0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 indent="2"/>
    </xf>
    <xf numFmtId="4" fontId="19" fillId="0" borderId="13" xfId="0" applyNumberFormat="1" applyFont="1" applyBorder="1" applyAlignment="1">
      <alignment horizontal="left" wrapText="1"/>
    </xf>
    <xf numFmtId="0" fontId="36" fillId="0" borderId="7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left" vertical="top" wrapText="1" indent="1"/>
    </xf>
    <xf numFmtId="0" fontId="15" fillId="0" borderId="0" xfId="0" applyFont="1" applyBorder="1" applyAlignment="1">
      <alignment horizontal="left" vertical="top" wrapText="1" indent="2"/>
    </xf>
    <xf numFmtId="0" fontId="19" fillId="0" borderId="0" xfId="0" applyFont="1" applyBorder="1" applyAlignment="1">
      <alignment horizontal="left" wrapText="1"/>
    </xf>
    <xf numFmtId="4" fontId="0" fillId="0" borderId="0" xfId="0" applyNumberFormat="1" applyBorder="1" applyAlignment="1">
      <alignment horizontal="left" wrapText="1"/>
    </xf>
    <xf numFmtId="0" fontId="12" fillId="5" borderId="0" xfId="0" applyFont="1" applyFill="1" applyBorder="1" applyAlignment="1">
      <alignment horizontal="left" vertical="top" wrapText="1"/>
    </xf>
    <xf numFmtId="0" fontId="0" fillId="5" borderId="0" xfId="0" applyFill="1" applyBorder="1" applyAlignment="1">
      <alignment horizontal="left" wrapText="1"/>
    </xf>
    <xf numFmtId="4" fontId="9" fillId="5" borderId="0" xfId="0" applyNumberFormat="1" applyFont="1" applyFill="1" applyBorder="1" applyAlignment="1">
      <alignment horizontal="right" vertical="top" shrinkToFit="1"/>
    </xf>
    <xf numFmtId="0" fontId="19" fillId="0" borderId="3" xfId="0" applyFont="1" applyBorder="1" applyAlignment="1">
      <alignment horizontal="left" wrapText="1"/>
    </xf>
    <xf numFmtId="4" fontId="19" fillId="0" borderId="7" xfId="0" applyNumberFormat="1" applyFont="1" applyFill="1" applyBorder="1" applyAlignment="1">
      <alignment horizontal="left" wrapText="1"/>
    </xf>
    <xf numFmtId="0" fontId="14" fillId="0" borderId="2" xfId="0" applyFont="1" applyBorder="1" applyAlignment="1">
      <alignment horizontal="left" vertical="top" wrapText="1" indent="4"/>
    </xf>
    <xf numFmtId="4" fontId="14" fillId="0" borderId="14" xfId="0" applyNumberFormat="1" applyFont="1" applyFill="1" applyBorder="1" applyAlignment="1">
      <alignment horizontal="right" vertical="top" shrinkToFit="1"/>
    </xf>
    <xf numFmtId="2" fontId="36" fillId="0" borderId="32" xfId="0" applyNumberFormat="1" applyFont="1" applyBorder="1" applyAlignment="1">
      <alignment horizontal="right" vertical="top"/>
    </xf>
    <xf numFmtId="0" fontId="14" fillId="0" borderId="1" xfId="0" applyFont="1" applyFill="1" applyBorder="1" applyAlignment="1">
      <alignment horizontal="left" vertical="top" wrapText="1" indent="4"/>
    </xf>
    <xf numFmtId="0" fontId="14" fillId="0" borderId="1" xfId="0" applyFont="1" applyFill="1" applyBorder="1" applyAlignment="1">
      <alignment horizontal="center" vertical="top" wrapText="1"/>
    </xf>
    <xf numFmtId="4" fontId="15" fillId="0" borderId="16" xfId="0" applyNumberFormat="1" applyFont="1" applyFill="1" applyBorder="1" applyAlignment="1">
      <alignment horizontal="right" vertical="top" shrinkToFit="1"/>
    </xf>
    <xf numFmtId="4" fontId="14" fillId="0" borderId="2" xfId="0" applyNumberFormat="1" applyFont="1" applyFill="1" applyBorder="1" applyAlignment="1">
      <alignment vertical="top" wrapText="1"/>
    </xf>
    <xf numFmtId="0" fontId="15" fillId="0" borderId="14" xfId="0" applyFont="1" applyFill="1" applyBorder="1" applyAlignment="1">
      <alignment horizontal="center" vertical="top" wrapText="1"/>
    </xf>
    <xf numFmtId="4" fontId="17" fillId="0" borderId="15" xfId="0" applyNumberFormat="1" applyFont="1" applyFill="1" applyBorder="1" applyAlignment="1">
      <alignment horizontal="right" vertical="top" shrinkToFit="1"/>
    </xf>
    <xf numFmtId="4" fontId="14" fillId="0" borderId="26" xfId="0" applyNumberFormat="1" applyFont="1" applyFill="1" applyBorder="1" applyAlignment="1">
      <alignment horizontal="right" vertical="top" shrinkToFit="1"/>
    </xf>
    <xf numFmtId="4" fontId="14" fillId="0" borderId="30" xfId="0" applyNumberFormat="1" applyFont="1" applyFill="1" applyBorder="1" applyAlignment="1">
      <alignment horizontal="right" vertical="top" shrinkToFit="1"/>
    </xf>
    <xf numFmtId="4" fontId="15" fillId="0" borderId="20" xfId="0" applyNumberFormat="1" applyFont="1" applyFill="1" applyBorder="1" applyAlignment="1">
      <alignment horizontal="right" vertical="top" shrinkToFit="1"/>
    </xf>
    <xf numFmtId="4" fontId="14" fillId="0" borderId="19" xfId="0" applyNumberFormat="1" applyFont="1" applyFill="1" applyBorder="1" applyAlignment="1">
      <alignment horizontal="right" vertical="top" shrinkToFit="1"/>
    </xf>
    <xf numFmtId="4" fontId="15" fillId="0" borderId="33" xfId="0" applyNumberFormat="1" applyFont="1" applyFill="1" applyBorder="1" applyAlignment="1">
      <alignment horizontal="right" vertical="top" shrinkToFit="1"/>
    </xf>
    <xf numFmtId="4" fontId="17" fillId="0" borderId="2" xfId="0" applyNumberFormat="1" applyFont="1" applyFill="1" applyBorder="1" applyAlignment="1">
      <alignment horizontal="right" vertical="top" shrinkToFit="1"/>
    </xf>
    <xf numFmtId="4" fontId="14" fillId="0" borderId="27" xfId="0" applyNumberFormat="1" applyFont="1" applyFill="1" applyBorder="1" applyAlignment="1">
      <alignment horizontal="right" vertical="top" shrinkToFit="1"/>
    </xf>
    <xf numFmtId="0" fontId="12" fillId="0" borderId="7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2" fillId="4" borderId="0" xfId="0" applyFont="1" applyFill="1" applyAlignment="1">
      <alignment horizontal="left" vertical="top" wrapText="1"/>
    </xf>
    <xf numFmtId="0" fontId="42" fillId="0" borderId="12" xfId="0" applyFont="1" applyFill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 indent="6"/>
    </xf>
    <xf numFmtId="0" fontId="14" fillId="0" borderId="3" xfId="0" applyFont="1" applyBorder="1" applyAlignment="1">
      <alignment horizontal="left" vertical="top" wrapText="1" indent="6"/>
    </xf>
    <xf numFmtId="0" fontId="16" fillId="0" borderId="14" xfId="0" applyFont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1" fillId="2" borderId="0" xfId="0" applyNumberFormat="1" applyFont="1" applyFill="1" applyAlignment="1">
      <alignment horizontal="center" wrapText="1"/>
    </xf>
    <xf numFmtId="49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4" borderId="0" xfId="0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 indent="6"/>
    </xf>
    <xf numFmtId="0" fontId="14" fillId="0" borderId="0" xfId="0" applyFont="1" applyBorder="1" applyAlignment="1">
      <alignment horizontal="left" vertical="top" wrapText="1" indent="6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12" fillId="5" borderId="0" xfId="0" applyFont="1" applyFill="1" applyAlignment="1">
      <alignment horizontal="left" vertical="top" wrapText="1"/>
    </xf>
    <xf numFmtId="0" fontId="18" fillId="4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8" fillId="0" borderId="2" xfId="0" applyFont="1" applyBorder="1" applyAlignment="1">
      <alignment horizontal="center" vertical="top" wrapText="1"/>
    </xf>
    <xf numFmtId="0" fontId="33" fillId="0" borderId="0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27" fillId="6" borderId="6" xfId="0" applyFont="1" applyFill="1" applyBorder="1" applyAlignment="1">
      <alignment horizontal="left" vertical="top"/>
    </xf>
    <xf numFmtId="0" fontId="27" fillId="6" borderId="1" xfId="0" applyFont="1" applyFill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34" fillId="0" borderId="0" xfId="0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49" fontId="30" fillId="0" borderId="9" xfId="0" applyNumberFormat="1" applyFont="1" applyBorder="1" applyAlignment="1">
      <alignment horizontal="center"/>
    </xf>
    <xf numFmtId="49" fontId="30" fillId="0" borderId="1" xfId="0" applyNumberFormat="1" applyFont="1" applyBorder="1" applyAlignment="1">
      <alignment horizontal="center"/>
    </xf>
    <xf numFmtId="49" fontId="30" fillId="0" borderId="4" xfId="0" applyNumberFormat="1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49" fontId="30" fillId="0" borderId="5" xfId="0" applyNumberFormat="1" applyFont="1" applyBorder="1" applyAlignment="1">
      <alignment horizontal="center"/>
    </xf>
    <xf numFmtId="0" fontId="26" fillId="0" borderId="8" xfId="0" applyFont="1" applyBorder="1" applyAlignment="1">
      <alignment horizontal="left" vertical="top" wrapText="1"/>
    </xf>
    <xf numFmtId="4" fontId="1" fillId="0" borderId="0" xfId="0" applyNumberFormat="1" applyFont="1" applyAlignment="1">
      <alignment horizontal="center"/>
    </xf>
    <xf numFmtId="4" fontId="39" fillId="0" borderId="0" xfId="0" applyNumberFormat="1" applyFont="1" applyAlignment="1">
      <alignment horizontal="center" vertical="top" shrinkToFit="1"/>
    </xf>
    <xf numFmtId="0" fontId="30" fillId="0" borderId="9" xfId="0" applyFont="1" applyBorder="1" applyAlignment="1">
      <alignment horizontal="center" vertical="top" wrapText="1"/>
    </xf>
    <xf numFmtId="0" fontId="31" fillId="0" borderId="7" xfId="0" applyFont="1" applyBorder="1" applyAlignment="1">
      <alignment horizontal="center" vertical="top"/>
    </xf>
    <xf numFmtId="0" fontId="31" fillId="0" borderId="5" xfId="0" applyFont="1" applyBorder="1" applyAlignment="1">
      <alignment horizontal="center" vertical="top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4"/>
  <sheetViews>
    <sheetView tabSelected="1" topLeftCell="A214" zoomScaleNormal="100" workbookViewId="0">
      <selection activeCell="A222" sqref="A222:H222"/>
    </sheetView>
  </sheetViews>
  <sheetFormatPr defaultRowHeight="15" x14ac:dyDescent="0.25"/>
  <cols>
    <col min="1" max="1" width="6.7109375" customWidth="1"/>
    <col min="2" max="2" width="43" customWidth="1"/>
    <col min="3" max="3" width="9.140625" customWidth="1"/>
    <col min="4" max="5" width="12.5703125" customWidth="1"/>
    <col min="6" max="6" width="20" customWidth="1"/>
    <col min="7" max="7" width="17.140625" customWidth="1"/>
    <col min="8" max="8" width="18.28515625" style="147" customWidth="1"/>
    <col min="9" max="10" width="11.7109375" bestFit="1" customWidth="1"/>
    <col min="16" max="16" width="10.140625" bestFit="1" customWidth="1"/>
  </cols>
  <sheetData>
    <row r="1" spans="1:10" s="23" customFormat="1" ht="29.25" customHeight="1" x14ac:dyDescent="0.25">
      <c r="A1" s="304" t="s">
        <v>175</v>
      </c>
      <c r="B1" s="304"/>
      <c r="C1" s="304"/>
      <c r="D1" s="304"/>
      <c r="E1" s="304"/>
      <c r="F1" s="304"/>
      <c r="G1" s="304"/>
      <c r="H1" s="304"/>
    </row>
    <row r="2" spans="1:10" x14ac:dyDescent="0.25">
      <c r="A2" s="6"/>
      <c r="B2" s="4"/>
      <c r="C2" s="5"/>
      <c r="D2" s="5"/>
      <c r="E2" s="26"/>
    </row>
    <row r="3" spans="1:10" ht="28.5" customHeight="1" x14ac:dyDescent="0.25">
      <c r="A3" s="305" t="s">
        <v>178</v>
      </c>
      <c r="B3" s="305"/>
      <c r="C3" s="305"/>
      <c r="D3" s="305"/>
      <c r="E3" s="305"/>
      <c r="F3" s="305"/>
      <c r="G3" s="305"/>
      <c r="H3" s="305"/>
    </row>
    <row r="4" spans="1:10" x14ac:dyDescent="0.25">
      <c r="A4" s="4"/>
      <c r="B4" s="7"/>
      <c r="C4" s="8"/>
      <c r="D4" s="9"/>
      <c r="E4" s="9"/>
      <c r="F4" s="9"/>
    </row>
    <row r="5" spans="1:10" x14ac:dyDescent="0.25">
      <c r="A5" s="306" t="s">
        <v>0</v>
      </c>
      <c r="B5" s="306"/>
      <c r="C5" s="306"/>
      <c r="D5" s="306"/>
      <c r="E5" s="306"/>
      <c r="F5" s="306"/>
      <c r="G5" s="306"/>
      <c r="H5" s="306"/>
    </row>
    <row r="6" spans="1:10" ht="30" customHeight="1" x14ac:dyDescent="0.25">
      <c r="A6" s="307" t="s">
        <v>177</v>
      </c>
      <c r="B6" s="307"/>
      <c r="C6" s="307"/>
      <c r="D6" s="307"/>
      <c r="E6" s="307"/>
      <c r="F6" s="307"/>
      <c r="G6" s="307"/>
      <c r="H6" s="307"/>
    </row>
    <row r="7" spans="1:10" x14ac:dyDescent="0.25">
      <c r="A7" s="10"/>
      <c r="B7" s="1"/>
      <c r="C7" s="5"/>
    </row>
    <row r="8" spans="1:10" s="28" customFormat="1" ht="16.5" customHeight="1" x14ac:dyDescent="0.25">
      <c r="A8" s="27">
        <v>1</v>
      </c>
      <c r="B8" s="308" t="s">
        <v>17</v>
      </c>
      <c r="C8" s="308"/>
      <c r="D8" s="308"/>
      <c r="E8" s="308"/>
      <c r="F8" s="308"/>
      <c r="G8" s="308"/>
      <c r="H8" s="84"/>
    </row>
    <row r="9" spans="1:10" s="28" customFormat="1" ht="9.75" customHeight="1" x14ac:dyDescent="0.25">
      <c r="A9" s="29"/>
      <c r="B9" s="29"/>
      <c r="C9" s="84" t="s">
        <v>18</v>
      </c>
      <c r="D9" s="31">
        <f>D11</f>
        <v>761810.18</v>
      </c>
      <c r="E9" s="31">
        <f>E11</f>
        <v>754556.24</v>
      </c>
      <c r="F9" s="30"/>
      <c r="G9" s="31"/>
      <c r="H9" s="153">
        <f>E9/D9*100</f>
        <v>99.047802170351659</v>
      </c>
    </row>
    <row r="10" spans="1:10" s="28" customFormat="1" ht="14.25" customHeight="1" x14ac:dyDescent="0.25">
      <c r="A10" s="32" t="s">
        <v>19</v>
      </c>
      <c r="B10" s="32" t="s">
        <v>20</v>
      </c>
      <c r="C10" s="33" t="s">
        <v>21</v>
      </c>
      <c r="D10" s="104" t="s">
        <v>10</v>
      </c>
      <c r="E10" s="34" t="s">
        <v>7</v>
      </c>
      <c r="F10" s="301" t="s">
        <v>107</v>
      </c>
      <c r="G10" s="302"/>
      <c r="H10" s="152" t="s">
        <v>108</v>
      </c>
    </row>
    <row r="11" spans="1:10" s="28" customFormat="1" ht="12.75" customHeight="1" x14ac:dyDescent="0.25">
      <c r="A11" s="35" t="s">
        <v>22</v>
      </c>
      <c r="B11" s="35" t="s">
        <v>23</v>
      </c>
      <c r="C11" s="36"/>
      <c r="D11" s="37">
        <f>SUM(D16,D18,D20,D22,D24,)</f>
        <v>761810.18</v>
      </c>
      <c r="E11" s="37">
        <f>SUM(E16,E18,E20,E22,E24,)</f>
        <v>754556.24</v>
      </c>
      <c r="F11" s="36"/>
      <c r="G11" s="37"/>
      <c r="H11" s="155">
        <f>E11/D11*100</f>
        <v>99.047802170351659</v>
      </c>
    </row>
    <row r="12" spans="1:10" s="28" customFormat="1" ht="9.75" customHeight="1" x14ac:dyDescent="0.25">
      <c r="A12" s="38" t="s">
        <v>24</v>
      </c>
      <c r="B12" s="303" t="s">
        <v>25</v>
      </c>
      <c r="C12" s="303"/>
      <c r="D12" s="303"/>
      <c r="E12" s="98"/>
      <c r="F12" s="39"/>
      <c r="G12" s="40"/>
      <c r="H12" s="148"/>
    </row>
    <row r="13" spans="1:10" s="28" customFormat="1" ht="9.75" customHeight="1" x14ac:dyDescent="0.25">
      <c r="A13" s="41"/>
      <c r="B13" s="46" t="s">
        <v>27</v>
      </c>
      <c r="C13" s="43" t="s">
        <v>28</v>
      </c>
      <c r="D13" s="44">
        <v>45000</v>
      </c>
      <c r="E13" s="172">
        <v>42193.46</v>
      </c>
      <c r="F13" s="45" t="s">
        <v>14</v>
      </c>
      <c r="G13" s="44">
        <v>42193.46</v>
      </c>
      <c r="H13" s="154">
        <f>E13/D13*100</f>
        <v>93.763244444444439</v>
      </c>
    </row>
    <row r="14" spans="1:10" s="28" customFormat="1" ht="18.75" customHeight="1" x14ac:dyDescent="0.25">
      <c r="A14" s="169"/>
      <c r="B14" s="46" t="s">
        <v>36</v>
      </c>
      <c r="C14" s="43" t="s">
        <v>111</v>
      </c>
      <c r="D14" s="44">
        <v>57615</v>
      </c>
      <c r="E14" s="107">
        <v>57510</v>
      </c>
      <c r="F14" s="47" t="s">
        <v>113</v>
      </c>
      <c r="G14" s="161">
        <v>57510</v>
      </c>
      <c r="H14" s="154">
        <f t="shared" ref="H14:H16" si="0">E14/D14*100</f>
        <v>99.817755792762298</v>
      </c>
    </row>
    <row r="15" spans="1:10" s="28" customFormat="1" ht="24" customHeight="1" x14ac:dyDescent="0.25">
      <c r="A15" s="41"/>
      <c r="B15" s="46" t="s">
        <v>40</v>
      </c>
      <c r="C15" s="43" t="s">
        <v>112</v>
      </c>
      <c r="D15" s="44">
        <v>3000</v>
      </c>
      <c r="E15" s="173">
        <v>0</v>
      </c>
      <c r="F15" s="47" t="s">
        <v>113</v>
      </c>
      <c r="G15" s="161">
        <v>0</v>
      </c>
      <c r="H15" s="154">
        <f t="shared" si="0"/>
        <v>0</v>
      </c>
      <c r="J15" s="56"/>
    </row>
    <row r="16" spans="1:10" s="28" customFormat="1" ht="15" customHeight="1" x14ac:dyDescent="0.25">
      <c r="A16" s="48"/>
      <c r="B16" s="49"/>
      <c r="C16" s="50" t="s">
        <v>30</v>
      </c>
      <c r="D16" s="51">
        <f>SUM(D13:D15)</f>
        <v>105615</v>
      </c>
      <c r="E16" s="121">
        <f>SUM(E13:E15)</f>
        <v>99703.459999999992</v>
      </c>
      <c r="F16" s="185"/>
      <c r="G16" s="186">
        <f>SUM(G13:G15)</f>
        <v>99703.459999999992</v>
      </c>
      <c r="H16" s="154">
        <f t="shared" si="0"/>
        <v>94.402745822089656</v>
      </c>
    </row>
    <row r="17" spans="1:11" s="28" customFormat="1" ht="15" customHeight="1" x14ac:dyDescent="0.25">
      <c r="A17" s="187" t="s">
        <v>34</v>
      </c>
      <c r="B17" s="291" t="s">
        <v>114</v>
      </c>
      <c r="C17" s="291"/>
      <c r="D17" s="291"/>
      <c r="E17" s="174"/>
      <c r="F17" s="188"/>
      <c r="G17" s="188"/>
      <c r="H17" s="154"/>
    </row>
    <row r="18" spans="1:11" s="28" customFormat="1" ht="21.75" customHeight="1" x14ac:dyDescent="0.15">
      <c r="A18" s="189"/>
      <c r="B18" s="178" t="s">
        <v>115</v>
      </c>
      <c r="C18" s="179" t="s">
        <v>28</v>
      </c>
      <c r="D18" s="164">
        <v>115814.27</v>
      </c>
      <c r="E18" s="106">
        <v>115814.27</v>
      </c>
      <c r="F18" s="181" t="s">
        <v>14</v>
      </c>
      <c r="G18" s="164">
        <v>115814.27</v>
      </c>
      <c r="H18" s="154">
        <f>E18/D18*100</f>
        <v>100</v>
      </c>
    </row>
    <row r="19" spans="1:11" s="28" customFormat="1" ht="15" customHeight="1" x14ac:dyDescent="0.15">
      <c r="A19" s="187" t="s">
        <v>37</v>
      </c>
      <c r="B19" s="291" t="s">
        <v>116</v>
      </c>
      <c r="C19" s="292"/>
      <c r="D19" s="292"/>
      <c r="E19" s="174"/>
      <c r="F19" s="189"/>
      <c r="G19" s="190"/>
      <c r="H19" s="154"/>
    </row>
    <row r="20" spans="1:11" s="28" customFormat="1" ht="21.75" customHeight="1" x14ac:dyDescent="0.15">
      <c r="A20" s="189"/>
      <c r="B20" s="178" t="s">
        <v>27</v>
      </c>
      <c r="C20" s="179" t="s">
        <v>28</v>
      </c>
      <c r="D20" s="164">
        <v>448679.06</v>
      </c>
      <c r="E20" s="106">
        <v>448679.06</v>
      </c>
      <c r="F20" s="181" t="s">
        <v>69</v>
      </c>
      <c r="G20" s="164">
        <v>448679.06</v>
      </c>
      <c r="H20" s="154">
        <f>E20/D20*100</f>
        <v>100</v>
      </c>
    </row>
    <row r="21" spans="1:11" s="28" customFormat="1" ht="15" customHeight="1" x14ac:dyDescent="0.25">
      <c r="A21" s="187" t="s">
        <v>39</v>
      </c>
      <c r="B21" s="291" t="s">
        <v>117</v>
      </c>
      <c r="C21" s="291"/>
      <c r="D21" s="292"/>
      <c r="E21" s="174"/>
      <c r="F21" s="182"/>
      <c r="G21" s="183"/>
      <c r="H21" s="154"/>
    </row>
    <row r="22" spans="1:11" s="28" customFormat="1" ht="20.25" customHeight="1" x14ac:dyDescent="0.15">
      <c r="A22" s="189"/>
      <c r="B22" s="178" t="s">
        <v>27</v>
      </c>
      <c r="C22" s="179" t="s">
        <v>28</v>
      </c>
      <c r="D22" s="164">
        <v>85000</v>
      </c>
      <c r="E22" s="106">
        <v>83657.600000000006</v>
      </c>
      <c r="F22" s="181" t="s">
        <v>14</v>
      </c>
      <c r="G22" s="164">
        <v>83657.600000000006</v>
      </c>
      <c r="H22" s="154">
        <f>E22/D22*100</f>
        <v>98.420705882352948</v>
      </c>
    </row>
    <row r="23" spans="1:11" s="28" customFormat="1" ht="15" customHeight="1" x14ac:dyDescent="0.25">
      <c r="A23" s="187" t="s">
        <v>42</v>
      </c>
      <c r="B23" s="291" t="s">
        <v>118</v>
      </c>
      <c r="C23" s="291"/>
      <c r="D23" s="292"/>
      <c r="E23" s="174"/>
      <c r="F23" s="182"/>
      <c r="G23" s="183"/>
      <c r="H23" s="154"/>
    </row>
    <row r="24" spans="1:11" s="28" customFormat="1" x14ac:dyDescent="0.15">
      <c r="A24" s="189"/>
      <c r="B24" s="178" t="s">
        <v>27</v>
      </c>
      <c r="C24" s="179" t="s">
        <v>28</v>
      </c>
      <c r="D24" s="164">
        <v>6701.85</v>
      </c>
      <c r="E24" s="164">
        <v>6701.85</v>
      </c>
      <c r="F24" s="181" t="s">
        <v>119</v>
      </c>
      <c r="G24" s="164">
        <v>6701.85</v>
      </c>
      <c r="H24" s="154">
        <f>E24/D24*100</f>
        <v>100</v>
      </c>
    </row>
    <row r="25" spans="1:11" s="28" customFormat="1" ht="16.5" customHeight="1" x14ac:dyDescent="0.25">
      <c r="A25" s="27">
        <v>2</v>
      </c>
      <c r="B25" s="314" t="s">
        <v>31</v>
      </c>
      <c r="C25" s="308"/>
      <c r="D25" s="308"/>
      <c r="E25" s="308"/>
      <c r="F25" s="308"/>
      <c r="G25" s="308"/>
      <c r="H25" s="84"/>
    </row>
    <row r="26" spans="1:11" s="28" customFormat="1" ht="11.25" customHeight="1" x14ac:dyDescent="0.25">
      <c r="A26" s="29"/>
      <c r="B26" s="29"/>
      <c r="C26" s="84" t="s">
        <v>18</v>
      </c>
      <c r="D26" s="31">
        <f>SUM(D28,D70,D83,D94,D113,)</f>
        <v>5591272.8200000003</v>
      </c>
      <c r="E26" s="31">
        <f>SUM(E28,E70,E83,E94,E113,)</f>
        <v>4897718.7100000009</v>
      </c>
      <c r="F26" s="30" t="s">
        <v>18</v>
      </c>
      <c r="G26" s="31"/>
      <c r="H26" s="153">
        <f>E26/D26*100</f>
        <v>87.595774122858856</v>
      </c>
    </row>
    <row r="27" spans="1:11" s="28" customFormat="1" ht="14.25" customHeight="1" x14ac:dyDescent="0.25">
      <c r="A27" s="32" t="s">
        <v>19</v>
      </c>
      <c r="B27" s="32" t="s">
        <v>20</v>
      </c>
      <c r="C27" s="33" t="s">
        <v>21</v>
      </c>
      <c r="D27" s="104" t="s">
        <v>10</v>
      </c>
      <c r="E27" s="34" t="s">
        <v>7</v>
      </c>
      <c r="F27" s="301" t="s">
        <v>107</v>
      </c>
      <c r="G27" s="302"/>
      <c r="H27" s="148"/>
    </row>
    <row r="28" spans="1:11" s="28" customFormat="1" ht="12.75" customHeight="1" x14ac:dyDescent="0.25">
      <c r="A28" s="59" t="s">
        <v>32</v>
      </c>
      <c r="B28" s="35" t="s">
        <v>23</v>
      </c>
      <c r="C28" s="36"/>
      <c r="D28" s="37">
        <f>SUM(D30,D33,D36,D42,D45,D52,D54,D62,D64,D67)</f>
        <v>1399741.49</v>
      </c>
      <c r="E28" s="37">
        <f>SUM(E30,E33,E36,E42,E45,E52,E54,E62,E64,E67)</f>
        <v>835275.38</v>
      </c>
      <c r="F28" s="36"/>
      <c r="G28" s="37"/>
      <c r="H28" s="158">
        <f>E28/D28*100</f>
        <v>59.673545863100763</v>
      </c>
    </row>
    <row r="29" spans="1:11" s="28" customFormat="1" ht="9.75" customHeight="1" x14ac:dyDescent="0.25">
      <c r="A29" s="38" t="s">
        <v>24</v>
      </c>
      <c r="B29" s="298" t="s">
        <v>33</v>
      </c>
      <c r="C29" s="294"/>
      <c r="D29" s="294"/>
      <c r="E29" s="100"/>
      <c r="F29" s="39"/>
      <c r="G29" s="40"/>
      <c r="H29" s="148"/>
      <c r="K29" s="56"/>
    </row>
    <row r="30" spans="1:11" s="28" customFormat="1" ht="18.75" customHeight="1" x14ac:dyDescent="0.25">
      <c r="A30" s="41"/>
      <c r="B30" s="42" t="s">
        <v>26</v>
      </c>
      <c r="C30" s="43" t="s">
        <v>2</v>
      </c>
      <c r="D30" s="60">
        <v>25000</v>
      </c>
      <c r="E30" s="60">
        <v>18125</v>
      </c>
      <c r="F30" s="47" t="s">
        <v>29</v>
      </c>
      <c r="G30" s="283">
        <v>18125</v>
      </c>
      <c r="H30" s="154">
        <f>E30/D30*100</f>
        <v>72.5</v>
      </c>
    </row>
    <row r="31" spans="1:11" s="28" customFormat="1" ht="18.75" customHeight="1" x14ac:dyDescent="0.25">
      <c r="A31" s="191"/>
      <c r="B31" s="192"/>
      <c r="C31" s="193"/>
      <c r="D31" s="194"/>
      <c r="E31" s="194"/>
      <c r="F31" s="109"/>
      <c r="G31" s="194"/>
      <c r="H31" s="154"/>
    </row>
    <row r="32" spans="1:11" s="28" customFormat="1" ht="18.75" customHeight="1" x14ac:dyDescent="0.25">
      <c r="A32" s="61" t="s">
        <v>34</v>
      </c>
      <c r="B32" s="293" t="s">
        <v>45</v>
      </c>
      <c r="C32" s="293"/>
      <c r="D32" s="70"/>
      <c r="E32" s="70"/>
      <c r="F32" s="63"/>
      <c r="G32" s="64"/>
      <c r="H32" s="154"/>
    </row>
    <row r="33" spans="1:8" s="28" customFormat="1" ht="18.75" customHeight="1" x14ac:dyDescent="0.25">
      <c r="A33" s="169"/>
      <c r="B33" s="42" t="s">
        <v>27</v>
      </c>
      <c r="C33" s="47" t="s">
        <v>28</v>
      </c>
      <c r="D33" s="65">
        <v>21893.93</v>
      </c>
      <c r="E33" s="161">
        <v>21893.93</v>
      </c>
      <c r="F33" s="181" t="s">
        <v>14</v>
      </c>
      <c r="G33" s="161">
        <v>21893.93</v>
      </c>
      <c r="H33" s="154">
        <f>E33/D33*100</f>
        <v>100</v>
      </c>
    </row>
    <row r="34" spans="1:8" s="28" customFormat="1" ht="15.2" customHeight="1" x14ac:dyDescent="0.25">
      <c r="A34" s="202"/>
      <c r="B34" s="192"/>
      <c r="C34" s="203"/>
      <c r="D34" s="204"/>
      <c r="E34" s="204"/>
      <c r="F34" s="185"/>
      <c r="G34" s="205"/>
      <c r="H34" s="154"/>
    </row>
    <row r="35" spans="1:8" s="28" customFormat="1" ht="15" customHeight="1" x14ac:dyDescent="0.25">
      <c r="A35" s="61" t="s">
        <v>37</v>
      </c>
      <c r="B35" s="293" t="s">
        <v>120</v>
      </c>
      <c r="C35" s="293"/>
      <c r="D35" s="70"/>
      <c r="E35" s="70"/>
      <c r="F35" s="63"/>
      <c r="G35" s="64"/>
      <c r="H35" s="154"/>
    </row>
    <row r="36" spans="1:8" s="28" customFormat="1" ht="21.75" customHeight="1" x14ac:dyDescent="0.25">
      <c r="A36" s="177"/>
      <c r="B36" s="42" t="s">
        <v>26</v>
      </c>
      <c r="C36" s="47" t="s">
        <v>2</v>
      </c>
      <c r="D36" s="65">
        <v>36750</v>
      </c>
      <c r="E36" s="161">
        <v>36750</v>
      </c>
      <c r="F36" s="47" t="s">
        <v>69</v>
      </c>
      <c r="G36" s="161">
        <v>36750</v>
      </c>
      <c r="H36" s="154">
        <f>E36/D36*100</f>
        <v>100</v>
      </c>
    </row>
    <row r="37" spans="1:8" s="28" customFormat="1" ht="21.75" customHeight="1" x14ac:dyDescent="0.25">
      <c r="A37" s="208"/>
      <c r="B37" s="113"/>
      <c r="C37" s="110"/>
      <c r="D37" s="111"/>
      <c r="E37" s="209"/>
      <c r="F37" s="110"/>
      <c r="G37" s="209"/>
      <c r="H37" s="154"/>
    </row>
    <row r="38" spans="1:8" s="28" customFormat="1" ht="12" customHeight="1" x14ac:dyDescent="0.2">
      <c r="A38" s="116" t="s">
        <v>39</v>
      </c>
      <c r="B38" s="296" t="s">
        <v>38</v>
      </c>
      <c r="C38" s="296"/>
      <c r="D38" s="296"/>
      <c r="E38" s="167"/>
      <c r="F38" s="117"/>
      <c r="G38" s="118"/>
      <c r="H38" s="154"/>
    </row>
    <row r="39" spans="1:8" s="28" customFormat="1" ht="20.25" customHeight="1" x14ac:dyDescent="0.25">
      <c r="A39" s="116"/>
      <c r="B39" s="42" t="s">
        <v>27</v>
      </c>
      <c r="C39" s="47" t="s">
        <v>28</v>
      </c>
      <c r="D39" s="65">
        <v>35000</v>
      </c>
      <c r="E39" s="101">
        <v>28907.5</v>
      </c>
      <c r="F39" s="45" t="s">
        <v>29</v>
      </c>
      <c r="G39" s="65">
        <v>26612.53</v>
      </c>
      <c r="H39" s="154">
        <f>E39/D39*100</f>
        <v>82.592857142857142</v>
      </c>
    </row>
    <row r="40" spans="1:8" s="28" customFormat="1" ht="20.25" customHeight="1" x14ac:dyDescent="0.25">
      <c r="A40" s="116"/>
      <c r="B40" s="42"/>
      <c r="C40" s="47"/>
      <c r="D40" s="165"/>
      <c r="E40" s="162"/>
      <c r="F40" s="181" t="s">
        <v>14</v>
      </c>
      <c r="G40" s="165">
        <v>2294.9699999999998</v>
      </c>
      <c r="H40" s="154"/>
    </row>
    <row r="41" spans="1:8" s="28" customFormat="1" ht="21.75" customHeight="1" x14ac:dyDescent="0.2">
      <c r="A41" s="67"/>
      <c r="B41" s="42" t="s">
        <v>36</v>
      </c>
      <c r="C41" s="47" t="s">
        <v>2</v>
      </c>
      <c r="D41" s="165">
        <v>25000</v>
      </c>
      <c r="E41" s="162">
        <v>0</v>
      </c>
      <c r="F41" s="212" t="s">
        <v>29</v>
      </c>
      <c r="G41" s="284">
        <v>0</v>
      </c>
      <c r="H41" s="154">
        <f>E41/D41*100</f>
        <v>0</v>
      </c>
    </row>
    <row r="42" spans="1:8" s="28" customFormat="1" ht="21.75" customHeight="1" x14ac:dyDescent="0.2">
      <c r="A42" s="67"/>
      <c r="B42" s="211"/>
      <c r="C42" s="50" t="s">
        <v>30</v>
      </c>
      <c r="D42" s="184">
        <f>SUM(D39:D41)</f>
        <v>60000</v>
      </c>
      <c r="E42" s="184">
        <f>SUM(E39:E41)</f>
        <v>28907.5</v>
      </c>
      <c r="F42" s="184"/>
      <c r="G42" s="184">
        <f t="shared" ref="G42" si="1">SUM(G39:G41)</f>
        <v>28907.5</v>
      </c>
      <c r="H42" s="154">
        <f>E42/D42*100</f>
        <v>48.179166666666667</v>
      </c>
    </row>
    <row r="43" spans="1:8" s="28" customFormat="1" ht="12.75" customHeight="1" x14ac:dyDescent="0.2">
      <c r="A43" s="210"/>
      <c r="B43" s="192"/>
      <c r="C43" s="109"/>
      <c r="D43" s="111"/>
      <c r="E43" s="111"/>
      <c r="F43" s="110"/>
      <c r="G43" s="111"/>
      <c r="H43" s="154"/>
    </row>
    <row r="44" spans="1:8" s="28" customFormat="1" ht="12.75" customHeight="1" x14ac:dyDescent="0.2">
      <c r="A44" s="116" t="s">
        <v>42</v>
      </c>
      <c r="B44" s="296" t="s">
        <v>121</v>
      </c>
      <c r="C44" s="296"/>
      <c r="D44" s="296"/>
      <c r="E44" s="197"/>
      <c r="F44" s="213"/>
      <c r="G44" s="214"/>
      <c r="H44" s="154"/>
    </row>
    <row r="45" spans="1:8" s="28" customFormat="1" ht="24" customHeight="1" x14ac:dyDescent="0.25">
      <c r="A45" s="177"/>
      <c r="B45" s="42" t="s">
        <v>36</v>
      </c>
      <c r="C45" s="47" t="s">
        <v>2</v>
      </c>
      <c r="D45" s="65">
        <v>23000</v>
      </c>
      <c r="E45" s="101">
        <v>23000</v>
      </c>
      <c r="F45" s="45" t="s">
        <v>69</v>
      </c>
      <c r="G45" s="200">
        <v>23000</v>
      </c>
      <c r="H45" s="154">
        <f>E45/D45*100</f>
        <v>100</v>
      </c>
    </row>
    <row r="46" spans="1:8" s="28" customFormat="1" ht="13.5" customHeight="1" x14ac:dyDescent="0.25">
      <c r="A46" s="208"/>
      <c r="B46" s="113"/>
      <c r="C46" s="110"/>
      <c r="D46" s="111"/>
      <c r="E46" s="111"/>
      <c r="F46" s="110"/>
      <c r="G46" s="111"/>
      <c r="H46" s="154"/>
    </row>
    <row r="47" spans="1:8" s="28" customFormat="1" ht="13.5" customHeight="1" x14ac:dyDescent="0.25">
      <c r="A47" s="61" t="s">
        <v>44</v>
      </c>
      <c r="B47" s="293" t="s">
        <v>47</v>
      </c>
      <c r="C47" s="293"/>
      <c r="D47" s="62"/>
      <c r="E47" s="62"/>
      <c r="F47" s="63"/>
      <c r="G47" s="64"/>
      <c r="H47" s="154"/>
    </row>
    <row r="48" spans="1:8" s="28" customFormat="1" ht="19.5" customHeight="1" x14ac:dyDescent="0.25">
      <c r="A48" s="41"/>
      <c r="B48" s="46" t="s">
        <v>27</v>
      </c>
      <c r="C48" s="47" t="s">
        <v>28</v>
      </c>
      <c r="D48" s="65">
        <v>20000</v>
      </c>
      <c r="E48" s="162">
        <v>0</v>
      </c>
      <c r="F48" s="45" t="s">
        <v>29</v>
      </c>
      <c r="G48" s="165">
        <v>0</v>
      </c>
      <c r="H48" s="154">
        <f>E48/D48*100</f>
        <v>0</v>
      </c>
    </row>
    <row r="49" spans="1:10" s="28" customFormat="1" ht="19.5" customHeight="1" x14ac:dyDescent="0.25">
      <c r="A49" s="41"/>
      <c r="B49" s="42" t="s">
        <v>36</v>
      </c>
      <c r="C49" s="47" t="s">
        <v>2</v>
      </c>
      <c r="D49" s="65">
        <v>10000</v>
      </c>
      <c r="E49" s="164">
        <v>0</v>
      </c>
      <c r="F49" s="47" t="s">
        <v>29</v>
      </c>
      <c r="G49" s="164">
        <v>0</v>
      </c>
      <c r="H49" s="154">
        <f>E49/D49*100</f>
        <v>0</v>
      </c>
    </row>
    <row r="50" spans="1:10" s="28" customFormat="1" ht="13.5" customHeight="1" x14ac:dyDescent="0.25">
      <c r="A50" s="41"/>
      <c r="B50" s="42" t="s">
        <v>40</v>
      </c>
      <c r="C50" s="47" t="s">
        <v>3</v>
      </c>
      <c r="D50" s="65">
        <v>10000</v>
      </c>
      <c r="E50" s="163">
        <v>1203.0899999999999</v>
      </c>
      <c r="F50" s="45" t="s">
        <v>14</v>
      </c>
      <c r="G50" s="290">
        <v>0</v>
      </c>
      <c r="H50" s="154">
        <f>E50/D50*100</f>
        <v>12.030899999999999</v>
      </c>
    </row>
    <row r="51" spans="1:10" s="28" customFormat="1" ht="13.5" customHeight="1" x14ac:dyDescent="0.25">
      <c r="A51" s="169"/>
      <c r="B51" s="49"/>
      <c r="C51" s="47"/>
      <c r="D51" s="65"/>
      <c r="E51" s="163"/>
      <c r="F51" s="45" t="s">
        <v>122</v>
      </c>
      <c r="G51" s="166">
        <v>1203.0899999999999</v>
      </c>
      <c r="H51" s="154"/>
    </row>
    <row r="52" spans="1:10" s="28" customFormat="1" ht="13.5" customHeight="1" x14ac:dyDescent="0.25">
      <c r="A52" s="191"/>
      <c r="B52" s="71"/>
      <c r="C52" s="72" t="s">
        <v>30</v>
      </c>
      <c r="D52" s="73">
        <f>SUM(D48:D50)</f>
        <v>40000</v>
      </c>
      <c r="E52" s="73">
        <f>SUM(E48:E50)</f>
        <v>1203.0899999999999</v>
      </c>
      <c r="F52" s="120"/>
      <c r="G52" s="73">
        <f>SUM(G48:G51)</f>
        <v>1203.0899999999999</v>
      </c>
      <c r="H52" s="154">
        <f>E52/D52*100</f>
        <v>3.0077249999999998</v>
      </c>
    </row>
    <row r="53" spans="1:10" s="28" customFormat="1" ht="13.5" customHeight="1" x14ac:dyDescent="0.25">
      <c r="A53" s="61" t="s">
        <v>46</v>
      </c>
      <c r="B53" s="293" t="s">
        <v>43</v>
      </c>
      <c r="C53" s="293"/>
      <c r="D53" s="62"/>
      <c r="E53" s="62"/>
      <c r="F53" s="63"/>
      <c r="G53" s="64"/>
      <c r="H53" s="154"/>
    </row>
    <row r="54" spans="1:10" s="28" customFormat="1" ht="18.75" customHeight="1" x14ac:dyDescent="0.25">
      <c r="A54" s="41"/>
      <c r="B54" s="42" t="s">
        <v>27</v>
      </c>
      <c r="C54" s="47" t="s">
        <v>28</v>
      </c>
      <c r="D54" s="65">
        <v>263378.40000000002</v>
      </c>
      <c r="E54" s="161">
        <v>30600</v>
      </c>
      <c r="F54" s="47" t="s">
        <v>14</v>
      </c>
      <c r="G54" s="161">
        <v>30600</v>
      </c>
      <c r="H54" s="154">
        <f>E54/D54*100</f>
        <v>11.618264823539059</v>
      </c>
    </row>
    <row r="55" spans="1:10" s="28" customFormat="1" ht="13.5" customHeight="1" x14ac:dyDescent="0.25">
      <c r="A55" s="191"/>
      <c r="B55" s="113"/>
      <c r="C55" s="110"/>
      <c r="D55" s="111"/>
      <c r="E55" s="111"/>
      <c r="F55" s="217"/>
      <c r="G55" s="218"/>
      <c r="H55" s="154"/>
    </row>
    <row r="56" spans="1:10" s="28" customFormat="1" ht="11.25" customHeight="1" x14ac:dyDescent="0.25">
      <c r="A56" s="61" t="s">
        <v>123</v>
      </c>
      <c r="B56" s="297" t="s">
        <v>35</v>
      </c>
      <c r="C56" s="297"/>
      <c r="D56" s="62"/>
      <c r="E56" s="196"/>
      <c r="F56" s="119"/>
      <c r="G56" s="64"/>
      <c r="H56" s="154"/>
    </row>
    <row r="57" spans="1:10" s="28" customFormat="1" ht="20.25" customHeight="1" x14ac:dyDescent="0.25">
      <c r="A57" s="61"/>
      <c r="B57" s="42" t="s">
        <v>27</v>
      </c>
      <c r="C57" s="219" t="s">
        <v>28</v>
      </c>
      <c r="D57" s="65">
        <v>32000</v>
      </c>
      <c r="E57" s="106">
        <v>31590.37</v>
      </c>
      <c r="F57" s="112" t="s">
        <v>14</v>
      </c>
      <c r="G57" s="114">
        <v>31590.37</v>
      </c>
      <c r="H57" s="154">
        <f t="shared" ref="H57:H62" si="2">E57/D57*100</f>
        <v>98.719906249999994</v>
      </c>
    </row>
    <row r="58" spans="1:10" s="28" customFormat="1" ht="18.75" customHeight="1" x14ac:dyDescent="0.25">
      <c r="A58" s="61"/>
      <c r="B58" s="42" t="s">
        <v>36</v>
      </c>
      <c r="C58" s="47" t="s">
        <v>111</v>
      </c>
      <c r="D58" s="65">
        <v>30125</v>
      </c>
      <c r="E58" s="106">
        <v>19625</v>
      </c>
      <c r="F58" s="112" t="s">
        <v>113</v>
      </c>
      <c r="G58" s="276">
        <v>19625</v>
      </c>
      <c r="H58" s="154">
        <f t="shared" si="2"/>
        <v>65.145228215767631</v>
      </c>
    </row>
    <row r="59" spans="1:10" s="28" customFormat="1" ht="20.25" customHeight="1" x14ac:dyDescent="0.25">
      <c r="A59" s="61"/>
      <c r="B59" s="42" t="s">
        <v>40</v>
      </c>
      <c r="C59" s="47" t="s">
        <v>112</v>
      </c>
      <c r="D59" s="65">
        <v>616942.75</v>
      </c>
      <c r="E59" s="106">
        <v>549044.67000000004</v>
      </c>
      <c r="F59" s="112" t="s">
        <v>113</v>
      </c>
      <c r="G59" s="276">
        <v>549044.67000000004</v>
      </c>
      <c r="H59" s="154">
        <f t="shared" si="2"/>
        <v>88.994427764974958</v>
      </c>
    </row>
    <row r="60" spans="1:10" s="28" customFormat="1" ht="20.25" customHeight="1" x14ac:dyDescent="0.25">
      <c r="A60" s="61"/>
      <c r="B60" s="42"/>
      <c r="C60" s="47" t="s">
        <v>3</v>
      </c>
      <c r="D60" s="65">
        <v>2955.16</v>
      </c>
      <c r="E60" s="106">
        <v>1752.07</v>
      </c>
      <c r="F60" s="112" t="s">
        <v>14</v>
      </c>
      <c r="G60" s="276">
        <v>1752.07</v>
      </c>
      <c r="H60" s="154">
        <f t="shared" si="2"/>
        <v>59.288498761488384</v>
      </c>
    </row>
    <row r="61" spans="1:10" s="28" customFormat="1" ht="18.75" customHeight="1" x14ac:dyDescent="0.25">
      <c r="A61" s="41"/>
      <c r="B61" s="42" t="s">
        <v>41</v>
      </c>
      <c r="C61" s="47" t="s">
        <v>112</v>
      </c>
      <c r="D61" s="65">
        <v>31125</v>
      </c>
      <c r="E61" s="106">
        <v>31125</v>
      </c>
      <c r="F61" s="112" t="s">
        <v>113</v>
      </c>
      <c r="G61" s="276">
        <v>31125</v>
      </c>
      <c r="H61" s="154">
        <f t="shared" si="2"/>
        <v>100</v>
      </c>
      <c r="J61" s="56"/>
    </row>
    <row r="62" spans="1:10" s="28" customFormat="1" ht="15" customHeight="1" x14ac:dyDescent="0.25">
      <c r="A62" s="202"/>
      <c r="B62" s="192"/>
      <c r="C62" s="72" t="s">
        <v>30</v>
      </c>
      <c r="D62" s="121">
        <f>SUM(D57:D61)</f>
        <v>713147.91</v>
      </c>
      <c r="E62" s="174">
        <f>SUM(E57:E61)</f>
        <v>633137.11</v>
      </c>
      <c r="F62" s="119"/>
      <c r="G62" s="51">
        <f>SUM(G57:G61)</f>
        <v>633137.11</v>
      </c>
      <c r="H62" s="154">
        <f t="shared" si="2"/>
        <v>88.780616352083257</v>
      </c>
    </row>
    <row r="63" spans="1:10" s="28" customFormat="1" ht="15" customHeight="1" x14ac:dyDescent="0.2">
      <c r="A63" s="61" t="s">
        <v>124</v>
      </c>
      <c r="B63" s="297" t="s">
        <v>125</v>
      </c>
      <c r="C63" s="297"/>
      <c r="D63" s="61"/>
      <c r="E63" s="51"/>
      <c r="F63" s="213"/>
      <c r="G63" s="214"/>
      <c r="H63" s="154"/>
    </row>
    <row r="64" spans="1:10" s="28" customFormat="1" ht="9.75" customHeight="1" x14ac:dyDescent="0.25">
      <c r="A64" s="177"/>
      <c r="B64" s="199" t="s">
        <v>40</v>
      </c>
      <c r="C64" s="179" t="s">
        <v>3</v>
      </c>
      <c r="D64" s="200">
        <v>200000</v>
      </c>
      <c r="E64" s="200">
        <v>25087.5</v>
      </c>
      <c r="F64" s="180" t="s">
        <v>14</v>
      </c>
      <c r="G64" s="200">
        <v>25087.5</v>
      </c>
      <c r="H64" s="154">
        <f>E64/D64*100</f>
        <v>12.543750000000001</v>
      </c>
    </row>
    <row r="65" spans="1:9" s="28" customFormat="1" ht="14.25" customHeight="1" x14ac:dyDescent="0.25">
      <c r="A65" s="220"/>
      <c r="B65" s="221"/>
      <c r="C65" s="222"/>
      <c r="D65" s="223"/>
      <c r="E65" s="231"/>
      <c r="F65" s="224"/>
      <c r="G65" s="225"/>
      <c r="H65" s="154"/>
    </row>
    <row r="66" spans="1:9" s="28" customFormat="1" ht="15" customHeight="1" x14ac:dyDescent="0.25">
      <c r="A66" s="61" t="s">
        <v>126</v>
      </c>
      <c r="B66" s="297" t="s">
        <v>127</v>
      </c>
      <c r="C66" s="297"/>
      <c r="D66" s="61"/>
      <c r="E66" s="168"/>
      <c r="F66" s="201"/>
      <c r="G66" s="52"/>
      <c r="H66" s="154"/>
    </row>
    <row r="67" spans="1:9" s="28" customFormat="1" ht="9.75" customHeight="1" x14ac:dyDescent="0.25">
      <c r="A67" s="177"/>
      <c r="B67" s="226" t="s">
        <v>40</v>
      </c>
      <c r="C67" s="179" t="s">
        <v>3</v>
      </c>
      <c r="D67" s="200">
        <v>16571.25</v>
      </c>
      <c r="E67" s="200">
        <v>16571.25</v>
      </c>
      <c r="F67" s="232" t="s">
        <v>14</v>
      </c>
      <c r="G67" s="285">
        <v>16571.25</v>
      </c>
      <c r="H67" s="154">
        <f>E67/D67*100</f>
        <v>100</v>
      </c>
    </row>
    <row r="68" spans="1:9" s="28" customFormat="1" ht="15" customHeight="1" x14ac:dyDescent="0.25">
      <c r="A68" s="208"/>
      <c r="B68" s="233"/>
      <c r="C68" s="234"/>
      <c r="D68" s="235"/>
      <c r="E68" s="236"/>
      <c r="F68" s="237"/>
      <c r="G68" s="111"/>
      <c r="H68" s="154"/>
      <c r="I68" s="56"/>
    </row>
    <row r="69" spans="1:9" s="28" customFormat="1" ht="9.75" customHeight="1" x14ac:dyDescent="0.25">
      <c r="A69" s="41"/>
      <c r="B69" s="123"/>
      <c r="C69" s="207"/>
      <c r="D69" s="197"/>
      <c r="E69" s="197"/>
      <c r="F69" s="207"/>
      <c r="G69" s="197"/>
      <c r="H69" s="175"/>
    </row>
    <row r="70" spans="1:9" s="28" customFormat="1" ht="9.1999999999999993" customHeight="1" x14ac:dyDescent="0.2">
      <c r="A70" s="75" t="s">
        <v>48</v>
      </c>
      <c r="B70" s="313" t="s">
        <v>49</v>
      </c>
      <c r="C70" s="313"/>
      <c r="D70" s="77">
        <f>SUM(D76,D81)</f>
        <v>1625439.86</v>
      </c>
      <c r="E70" s="77">
        <f>SUM(E76,E81)</f>
        <v>1613364.86</v>
      </c>
      <c r="F70" s="76"/>
      <c r="G70" s="77"/>
      <c r="H70" s="157">
        <f>E70/D70*100</f>
        <v>99.257124160840988</v>
      </c>
    </row>
    <row r="71" spans="1:9" s="28" customFormat="1" ht="9" customHeight="1" x14ac:dyDescent="0.25">
      <c r="A71" s="41"/>
      <c r="B71" s="312"/>
      <c r="C71" s="312"/>
      <c r="D71" s="312"/>
      <c r="E71" s="41"/>
      <c r="F71" s="41"/>
      <c r="G71" s="57"/>
      <c r="H71" s="148"/>
    </row>
    <row r="72" spans="1:9" s="28" customFormat="1" ht="9" customHeight="1" x14ac:dyDescent="0.25">
      <c r="A72" s="66" t="s">
        <v>50</v>
      </c>
      <c r="B72" s="294" t="s">
        <v>51</v>
      </c>
      <c r="C72" s="294"/>
      <c r="D72" s="294"/>
      <c r="E72" s="100"/>
      <c r="F72" s="90"/>
      <c r="G72" s="40"/>
      <c r="H72" s="160"/>
    </row>
    <row r="73" spans="1:9" s="28" customFormat="1" ht="20.25" customHeight="1" x14ac:dyDescent="0.25">
      <c r="A73" s="41"/>
      <c r="B73" s="42" t="s">
        <v>40</v>
      </c>
      <c r="C73" s="47" t="s">
        <v>128</v>
      </c>
      <c r="D73" s="65">
        <v>1454064.86</v>
      </c>
      <c r="E73" s="106">
        <v>1454064.86</v>
      </c>
      <c r="F73" s="112" t="s">
        <v>113</v>
      </c>
      <c r="G73" s="164">
        <v>1454064.86</v>
      </c>
      <c r="H73" s="154">
        <f>E73/D73*100</f>
        <v>100</v>
      </c>
      <c r="I73" s="56"/>
    </row>
    <row r="74" spans="1:9" s="28" customFormat="1" ht="20.25" customHeight="1" x14ac:dyDescent="0.25">
      <c r="A74" s="41"/>
      <c r="B74" s="42"/>
      <c r="C74" s="47" t="s">
        <v>129</v>
      </c>
      <c r="D74" s="65">
        <v>100000</v>
      </c>
      <c r="E74" s="106">
        <v>100000</v>
      </c>
      <c r="F74" s="112" t="s">
        <v>52</v>
      </c>
      <c r="G74" s="286">
        <v>100000</v>
      </c>
      <c r="H74" s="154">
        <f>E74/D74*100</f>
        <v>100</v>
      </c>
      <c r="I74" s="56"/>
    </row>
    <row r="75" spans="1:9" s="28" customFormat="1" ht="22.5" customHeight="1" x14ac:dyDescent="0.25">
      <c r="A75" s="41"/>
      <c r="B75" s="42" t="s">
        <v>41</v>
      </c>
      <c r="C75" s="47" t="s">
        <v>128</v>
      </c>
      <c r="D75" s="65">
        <v>24375</v>
      </c>
      <c r="E75" s="106">
        <v>24375</v>
      </c>
      <c r="F75" s="115" t="s">
        <v>113</v>
      </c>
      <c r="G75" s="287">
        <v>24375</v>
      </c>
      <c r="H75" s="154">
        <f>E75/D75*100</f>
        <v>100</v>
      </c>
      <c r="I75" s="56"/>
    </row>
    <row r="76" spans="1:9" s="28" customFormat="1" ht="9" customHeight="1" x14ac:dyDescent="0.25">
      <c r="A76" s="41"/>
      <c r="B76" s="49"/>
      <c r="C76" s="72" t="s">
        <v>30</v>
      </c>
      <c r="D76" s="121">
        <f>SUM(D73:D75)</f>
        <v>1578439.86</v>
      </c>
      <c r="E76" s="121">
        <f>SUM(E73:E75)</f>
        <v>1578439.86</v>
      </c>
      <c r="F76" s="122"/>
      <c r="G76" s="121">
        <f>SUM(G73:G75)</f>
        <v>1578439.86</v>
      </c>
      <c r="H76" s="156">
        <f>E76/D76*100</f>
        <v>100</v>
      </c>
    </row>
    <row r="77" spans="1:9" s="28" customFormat="1" ht="8.85" customHeight="1" x14ac:dyDescent="0.25">
      <c r="A77" s="41"/>
      <c r="B77" s="78"/>
      <c r="C77" s="78"/>
      <c r="D77" s="78"/>
      <c r="E77" s="78"/>
      <c r="F77" s="41"/>
      <c r="G77" s="57"/>
      <c r="H77" s="148"/>
    </row>
    <row r="78" spans="1:9" s="28" customFormat="1" ht="9" customHeight="1" x14ac:dyDescent="0.25">
      <c r="A78" s="61" t="s">
        <v>34</v>
      </c>
      <c r="B78" s="293" t="s">
        <v>53</v>
      </c>
      <c r="C78" s="293"/>
      <c r="D78" s="62"/>
      <c r="E78" s="62"/>
      <c r="F78" s="63"/>
      <c r="G78" s="64"/>
      <c r="H78" s="148"/>
    </row>
    <row r="79" spans="1:9" s="28" customFormat="1" ht="13.5" customHeight="1" x14ac:dyDescent="0.25">
      <c r="A79" s="41"/>
      <c r="B79" s="42" t="s">
        <v>26</v>
      </c>
      <c r="C79" s="47" t="s">
        <v>13</v>
      </c>
      <c r="D79" s="65">
        <v>10000</v>
      </c>
      <c r="E79" s="101">
        <v>3125</v>
      </c>
      <c r="F79" s="45" t="s">
        <v>14</v>
      </c>
      <c r="G79" s="161">
        <v>3125</v>
      </c>
      <c r="H79" s="154">
        <f>E79/D79*100</f>
        <v>31.25</v>
      </c>
      <c r="I79" s="56"/>
    </row>
    <row r="80" spans="1:9" s="28" customFormat="1" x14ac:dyDescent="0.25">
      <c r="A80" s="41"/>
      <c r="B80" s="42" t="s">
        <v>40</v>
      </c>
      <c r="C80" s="47" t="s">
        <v>11</v>
      </c>
      <c r="D80" s="65">
        <v>37000</v>
      </c>
      <c r="E80" s="101">
        <v>31800</v>
      </c>
      <c r="F80" s="45" t="s">
        <v>14</v>
      </c>
      <c r="G80" s="200">
        <v>31800</v>
      </c>
      <c r="H80" s="154">
        <f t="shared" ref="H80:H81" si="3">E80/D80*100</f>
        <v>85.945945945945951</v>
      </c>
    </row>
    <row r="81" spans="1:8" s="28" customFormat="1" ht="9" customHeight="1" x14ac:dyDescent="0.25">
      <c r="A81" s="41"/>
      <c r="B81" s="49"/>
      <c r="C81" s="72" t="s">
        <v>30</v>
      </c>
      <c r="D81" s="121">
        <f>SUM(D78:D80)</f>
        <v>47000</v>
      </c>
      <c r="E81" s="121">
        <f>SUM(E78:E80)</f>
        <v>34925</v>
      </c>
      <c r="F81" s="38"/>
      <c r="G81" s="51">
        <f>SUM(G78:G80)</f>
        <v>34925</v>
      </c>
      <c r="H81" s="154">
        <f t="shared" si="3"/>
        <v>74.308510638297875</v>
      </c>
    </row>
    <row r="82" spans="1:8" s="28" customFormat="1" x14ac:dyDescent="0.25">
      <c r="A82" s="41"/>
      <c r="F82" s="38"/>
      <c r="G82" s="68"/>
      <c r="H82" s="148"/>
    </row>
    <row r="83" spans="1:8" s="28" customFormat="1" ht="12.75" customHeight="1" x14ac:dyDescent="0.2">
      <c r="A83" s="75" t="s">
        <v>55</v>
      </c>
      <c r="B83" s="75" t="s">
        <v>56</v>
      </c>
      <c r="C83" s="76"/>
      <c r="D83" s="77">
        <f>SUM(D86,D89,D92,)</f>
        <v>62443</v>
      </c>
      <c r="E83" s="77">
        <f>SUM(E86,E89,E92,)</f>
        <v>62345.5</v>
      </c>
      <c r="F83" s="76"/>
      <c r="G83" s="77"/>
      <c r="H83" s="157">
        <f>E83/D83*100</f>
        <v>99.843857598129489</v>
      </c>
    </row>
    <row r="84" spans="1:8" s="28" customFormat="1" x14ac:dyDescent="0.25">
      <c r="A84" s="41"/>
      <c r="B84" s="41"/>
      <c r="C84" s="41"/>
      <c r="D84" s="41"/>
      <c r="E84" s="41"/>
      <c r="F84" s="41"/>
      <c r="G84" s="57"/>
      <c r="H84" s="148"/>
    </row>
    <row r="85" spans="1:8" s="28" customFormat="1" x14ac:dyDescent="0.25">
      <c r="A85" s="66" t="s">
        <v>50</v>
      </c>
      <c r="B85" s="298" t="s">
        <v>57</v>
      </c>
      <c r="C85" s="294"/>
      <c r="D85" s="294"/>
      <c r="E85" s="100"/>
      <c r="F85" s="39"/>
      <c r="G85" s="40"/>
      <c r="H85" s="160"/>
    </row>
    <row r="86" spans="1:8" s="28" customFormat="1" x14ac:dyDescent="0.25">
      <c r="A86" s="41"/>
      <c r="B86" s="46" t="s">
        <v>54</v>
      </c>
      <c r="C86" s="43" t="s">
        <v>1</v>
      </c>
      <c r="D86" s="44">
        <v>9643</v>
      </c>
      <c r="E86" s="99">
        <v>9643</v>
      </c>
      <c r="F86" s="45" t="s">
        <v>14</v>
      </c>
      <c r="G86" s="280">
        <v>9643</v>
      </c>
      <c r="H86" s="154">
        <f>E86/D86*100</f>
        <v>100</v>
      </c>
    </row>
    <row r="87" spans="1:8" s="28" customFormat="1" x14ac:dyDescent="0.25">
      <c r="A87" s="41"/>
      <c r="B87" s="53"/>
      <c r="C87" s="54"/>
      <c r="D87" s="74"/>
      <c r="E87" s="74"/>
      <c r="F87" s="58"/>
      <c r="G87" s="55"/>
      <c r="H87" s="148"/>
    </row>
    <row r="88" spans="1:8" s="28" customFormat="1" x14ac:dyDescent="0.25">
      <c r="A88" s="66" t="s">
        <v>34</v>
      </c>
      <c r="B88" s="298" t="s">
        <v>58</v>
      </c>
      <c r="C88" s="298"/>
      <c r="D88" s="298"/>
      <c r="E88" s="102"/>
      <c r="F88" s="39"/>
      <c r="G88" s="40"/>
      <c r="H88" s="160"/>
    </row>
    <row r="89" spans="1:8" s="28" customFormat="1" x14ac:dyDescent="0.25">
      <c r="A89" s="41"/>
      <c r="B89" s="46" t="s">
        <v>54</v>
      </c>
      <c r="C89" s="43" t="s">
        <v>9</v>
      </c>
      <c r="D89" s="44">
        <v>35000</v>
      </c>
      <c r="E89" s="99">
        <v>34902.5</v>
      </c>
      <c r="F89" s="45" t="s">
        <v>14</v>
      </c>
      <c r="G89" s="161">
        <v>34902.5</v>
      </c>
      <c r="H89" s="154">
        <f>E89/D89*100</f>
        <v>99.721428571428575</v>
      </c>
    </row>
    <row r="90" spans="1:8" s="28" customFormat="1" x14ac:dyDescent="0.25">
      <c r="A90" s="41"/>
      <c r="B90" s="53"/>
      <c r="C90" s="54"/>
      <c r="D90" s="74"/>
      <c r="E90" s="74"/>
      <c r="F90" s="58"/>
      <c r="G90" s="55"/>
      <c r="H90" s="160"/>
    </row>
    <row r="91" spans="1:8" s="28" customFormat="1" x14ac:dyDescent="0.25">
      <c r="A91" s="66" t="s">
        <v>37</v>
      </c>
      <c r="B91" s="298" t="s">
        <v>59</v>
      </c>
      <c r="C91" s="298"/>
      <c r="D91" s="298"/>
      <c r="E91" s="102"/>
      <c r="F91" s="39"/>
      <c r="G91" s="40"/>
      <c r="H91" s="149"/>
    </row>
    <row r="92" spans="1:8" s="28" customFormat="1" ht="22.5" customHeight="1" x14ac:dyDescent="0.25">
      <c r="A92" s="41"/>
      <c r="B92" s="46" t="s">
        <v>54</v>
      </c>
      <c r="C92" s="282" t="s">
        <v>130</v>
      </c>
      <c r="D92" s="44">
        <v>17800</v>
      </c>
      <c r="E92" s="99">
        <v>17800</v>
      </c>
      <c r="F92" s="45" t="s">
        <v>69</v>
      </c>
      <c r="G92" s="99">
        <v>17800</v>
      </c>
      <c r="H92" s="154">
        <f>E92/D92*100</f>
        <v>100</v>
      </c>
    </row>
    <row r="93" spans="1:8" s="28" customFormat="1" x14ac:dyDescent="0.25">
      <c r="A93" s="41"/>
      <c r="B93" s="53"/>
      <c r="C93" s="54"/>
      <c r="D93" s="74"/>
      <c r="E93" s="74"/>
      <c r="F93" s="58"/>
      <c r="G93" s="55"/>
      <c r="H93" s="148"/>
    </row>
    <row r="94" spans="1:8" s="28" customFormat="1" x14ac:dyDescent="0.2">
      <c r="A94" s="75" t="s">
        <v>60</v>
      </c>
      <c r="B94" s="75" t="s">
        <v>61</v>
      </c>
      <c r="C94" s="76"/>
      <c r="D94" s="77">
        <f>SUM(D99,D103,D105,D108,D111)</f>
        <v>355961.19</v>
      </c>
      <c r="E94" s="77">
        <f>SUM(E99,E103,E105,E108,E111)</f>
        <v>241075.31</v>
      </c>
      <c r="F94" s="76"/>
      <c r="G94" s="77"/>
      <c r="H94" s="157">
        <f>E94/D94*100</f>
        <v>67.725166892491856</v>
      </c>
    </row>
    <row r="95" spans="1:8" s="28" customFormat="1" x14ac:dyDescent="0.25">
      <c r="A95" s="41"/>
      <c r="B95" s="41"/>
      <c r="C95" s="41"/>
      <c r="D95" s="41"/>
      <c r="E95" s="41"/>
      <c r="F95" s="41"/>
      <c r="G95" s="57"/>
      <c r="H95" s="148"/>
    </row>
    <row r="96" spans="1:8" s="28" customFormat="1" x14ac:dyDescent="0.25">
      <c r="A96" s="66" t="s">
        <v>50</v>
      </c>
      <c r="B96" s="298" t="s">
        <v>62</v>
      </c>
      <c r="C96" s="298"/>
      <c r="D96" s="298"/>
      <c r="E96" s="102"/>
      <c r="F96" s="39"/>
      <c r="G96" s="40"/>
      <c r="H96" s="160"/>
    </row>
    <row r="97" spans="1:13" s="28" customFormat="1" ht="19.5" x14ac:dyDescent="0.25">
      <c r="A97" s="41"/>
      <c r="B97" s="46" t="s">
        <v>54</v>
      </c>
      <c r="C97" s="43" t="s">
        <v>131</v>
      </c>
      <c r="D97" s="44">
        <v>188156.56</v>
      </c>
      <c r="E97" s="99">
        <v>188156.56</v>
      </c>
      <c r="F97" s="115" t="s">
        <v>113</v>
      </c>
      <c r="G97" s="280">
        <v>188156.56</v>
      </c>
      <c r="H97" s="154">
        <f>E97/D97*100</f>
        <v>100</v>
      </c>
    </row>
    <row r="98" spans="1:13" s="28" customFormat="1" ht="19.5" x14ac:dyDescent="0.25">
      <c r="A98" s="41"/>
      <c r="B98" s="46" t="s">
        <v>41</v>
      </c>
      <c r="C98" s="43" t="s">
        <v>131</v>
      </c>
      <c r="D98" s="44">
        <v>8125</v>
      </c>
      <c r="E98" s="99">
        <v>8125</v>
      </c>
      <c r="F98" s="115" t="s">
        <v>113</v>
      </c>
      <c r="G98" s="161">
        <v>8125</v>
      </c>
      <c r="H98" s="154">
        <f t="shared" ref="H98:H99" si="4">E98/D98*100</f>
        <v>100</v>
      </c>
      <c r="J98" s="56"/>
    </row>
    <row r="99" spans="1:13" s="28" customFormat="1" x14ac:dyDescent="0.25">
      <c r="A99" s="41"/>
      <c r="B99" s="71"/>
      <c r="C99" s="79" t="s">
        <v>30</v>
      </c>
      <c r="D99" s="80">
        <f>SUM(D97:D98)</f>
        <v>196281.56</v>
      </c>
      <c r="E99" s="80">
        <f>SUM(E97:E98)</f>
        <v>196281.56</v>
      </c>
      <c r="F99" s="109"/>
      <c r="G99" s="80">
        <f>SUM(G97:G98)</f>
        <v>196281.56</v>
      </c>
      <c r="H99" s="154">
        <f t="shared" si="4"/>
        <v>100</v>
      </c>
    </row>
    <row r="100" spans="1:13" s="28" customFormat="1" x14ac:dyDescent="0.2">
      <c r="A100" s="66" t="s">
        <v>34</v>
      </c>
      <c r="B100" s="298" t="s">
        <v>132</v>
      </c>
      <c r="C100" s="298"/>
      <c r="D100" s="298"/>
      <c r="E100" s="74"/>
      <c r="F100" s="213"/>
      <c r="G100" s="214"/>
      <c r="H100" s="154"/>
    </row>
    <row r="101" spans="1:13" s="28" customFormat="1" ht="19.5" x14ac:dyDescent="0.25">
      <c r="A101" s="169"/>
      <c r="B101" s="46" t="s">
        <v>54</v>
      </c>
      <c r="C101" s="43" t="s">
        <v>131</v>
      </c>
      <c r="D101" s="44">
        <v>105867.13</v>
      </c>
      <c r="E101" s="44">
        <v>0</v>
      </c>
      <c r="F101" s="115" t="s">
        <v>113</v>
      </c>
      <c r="G101" s="161">
        <v>0</v>
      </c>
      <c r="H101" s="154">
        <f>E101/D101*100</f>
        <v>0</v>
      </c>
    </row>
    <row r="102" spans="1:13" s="28" customFormat="1" ht="19.5" x14ac:dyDescent="0.25">
      <c r="A102" s="169"/>
      <c r="B102" s="46" t="s">
        <v>41</v>
      </c>
      <c r="C102" s="43" t="s">
        <v>131</v>
      </c>
      <c r="D102" s="44">
        <v>3000</v>
      </c>
      <c r="E102" s="44">
        <v>3000</v>
      </c>
      <c r="F102" s="115" t="s">
        <v>113</v>
      </c>
      <c r="G102" s="161">
        <v>3000</v>
      </c>
      <c r="H102" s="154">
        <f t="shared" ref="H102:H103" si="5">E102/D102*100</f>
        <v>100</v>
      </c>
    </row>
    <row r="103" spans="1:13" s="28" customFormat="1" x14ac:dyDescent="0.25">
      <c r="A103" s="191"/>
      <c r="B103" s="71"/>
      <c r="C103" s="79" t="s">
        <v>30</v>
      </c>
      <c r="D103" s="80">
        <f>SUM(D100:D102)</f>
        <v>108867.13</v>
      </c>
      <c r="E103" s="80">
        <f>SUM(E100:E102)</f>
        <v>3000</v>
      </c>
      <c r="F103" s="236"/>
      <c r="G103" s="241"/>
      <c r="H103" s="154">
        <f t="shared" si="5"/>
        <v>2.7556526933336078</v>
      </c>
    </row>
    <row r="104" spans="1:13" s="28" customFormat="1" x14ac:dyDescent="0.2">
      <c r="A104" s="66" t="s">
        <v>37</v>
      </c>
      <c r="B104" s="298" t="s">
        <v>64</v>
      </c>
      <c r="C104" s="298"/>
      <c r="D104" s="298"/>
      <c r="E104" s="102"/>
      <c r="F104" s="81"/>
      <c r="G104" s="82"/>
      <c r="H104" s="154"/>
      <c r="M104" s="56"/>
    </row>
    <row r="105" spans="1:13" s="28" customFormat="1" ht="19.5" x14ac:dyDescent="0.25">
      <c r="A105" s="41"/>
      <c r="B105" s="46" t="s">
        <v>54</v>
      </c>
      <c r="C105" s="43" t="s">
        <v>4</v>
      </c>
      <c r="D105" s="44">
        <v>20000</v>
      </c>
      <c r="E105" s="99">
        <v>10981.25</v>
      </c>
      <c r="F105" s="45" t="s">
        <v>69</v>
      </c>
      <c r="G105" s="280">
        <v>10981.25</v>
      </c>
      <c r="H105" s="154">
        <f>E105/D105*100</f>
        <v>54.90625</v>
      </c>
    </row>
    <row r="106" spans="1:13" s="28" customFormat="1" x14ac:dyDescent="0.25">
      <c r="A106" s="41"/>
      <c r="B106" s="53"/>
      <c r="C106" s="54"/>
      <c r="D106" s="74"/>
      <c r="E106" s="74"/>
      <c r="F106" s="58"/>
      <c r="G106" s="69"/>
      <c r="H106" s="154"/>
    </row>
    <row r="107" spans="1:13" s="28" customFormat="1" ht="12.75" customHeight="1" x14ac:dyDescent="0.2">
      <c r="A107" s="66" t="s">
        <v>39</v>
      </c>
      <c r="B107" s="298" t="s">
        <v>63</v>
      </c>
      <c r="C107" s="298"/>
      <c r="D107" s="298"/>
      <c r="E107" s="102"/>
      <c r="F107" s="81"/>
      <c r="G107" s="82"/>
      <c r="H107" s="154"/>
    </row>
    <row r="108" spans="1:13" s="28" customFormat="1" ht="19.5" x14ac:dyDescent="0.25">
      <c r="A108" s="41"/>
      <c r="B108" s="46" t="s">
        <v>54</v>
      </c>
      <c r="C108" s="43" t="s">
        <v>4</v>
      </c>
      <c r="D108" s="44">
        <v>5875</v>
      </c>
      <c r="E108" s="99">
        <v>5875</v>
      </c>
      <c r="F108" s="45" t="s">
        <v>69</v>
      </c>
      <c r="G108" s="280">
        <v>875</v>
      </c>
      <c r="H108" s="154">
        <f>E108/D108*100</f>
        <v>100</v>
      </c>
    </row>
    <row r="109" spans="1:13" s="28" customFormat="1" x14ac:dyDescent="0.25">
      <c r="A109" s="191"/>
      <c r="B109" s="246"/>
      <c r="C109" s="43"/>
      <c r="D109" s="44"/>
      <c r="E109" s="245"/>
      <c r="F109" s="45" t="s">
        <v>12</v>
      </c>
      <c r="G109" s="288">
        <v>5000</v>
      </c>
      <c r="H109" s="154"/>
    </row>
    <row r="110" spans="1:13" s="28" customFormat="1" ht="15" customHeight="1" x14ac:dyDescent="0.25">
      <c r="A110" s="66" t="s">
        <v>42</v>
      </c>
      <c r="B110" s="298" t="s">
        <v>134</v>
      </c>
      <c r="C110" s="298"/>
      <c r="D110" s="298"/>
      <c r="E110" s="243"/>
      <c r="F110" s="58"/>
      <c r="G110" s="237"/>
      <c r="H110" s="154"/>
    </row>
    <row r="111" spans="1:13" s="28" customFormat="1" ht="19.5" x14ac:dyDescent="0.25">
      <c r="A111" s="169"/>
      <c r="B111" s="42" t="s">
        <v>36</v>
      </c>
      <c r="C111" s="238" t="s">
        <v>135</v>
      </c>
      <c r="D111" s="200">
        <v>24937.5</v>
      </c>
      <c r="E111" s="200">
        <v>24937.5</v>
      </c>
      <c r="F111" s="248" t="s">
        <v>69</v>
      </c>
      <c r="G111" s="200">
        <v>24937.5</v>
      </c>
      <c r="H111" s="154">
        <f>E111/D111*100</f>
        <v>100</v>
      </c>
    </row>
    <row r="112" spans="1:13" s="28" customFormat="1" x14ac:dyDescent="0.25">
      <c r="A112" s="169"/>
      <c r="B112" s="123"/>
      <c r="C112" s="240"/>
      <c r="D112" s="183"/>
      <c r="E112" s="183"/>
      <c r="F112" s="240"/>
      <c r="G112" s="197"/>
      <c r="H112" s="175"/>
    </row>
    <row r="113" spans="1:8" s="28" customFormat="1" x14ac:dyDescent="0.2">
      <c r="A113" s="253" t="s">
        <v>136</v>
      </c>
      <c r="B113" s="253" t="s">
        <v>137</v>
      </c>
      <c r="C113" s="254"/>
      <c r="D113" s="255">
        <f>SUM(D117,D122,D127,D131,D134,D136)</f>
        <v>2147687.2800000003</v>
      </c>
      <c r="E113" s="255">
        <f t="shared" ref="E113" si="6">SUM(E117,E122,E127,E131,E134,E136)</f>
        <v>2145657.66</v>
      </c>
      <c r="F113" s="255"/>
      <c r="G113" s="255"/>
      <c r="H113" s="255">
        <f>E113/D113*100</f>
        <v>99.905497414875029</v>
      </c>
    </row>
    <row r="114" spans="1:8" s="28" customFormat="1" ht="15" customHeight="1" x14ac:dyDescent="0.2">
      <c r="A114" s="198" t="s">
        <v>50</v>
      </c>
      <c r="B114" s="300" t="s">
        <v>138</v>
      </c>
      <c r="C114" s="300"/>
      <c r="D114" s="300"/>
      <c r="E114" s="300"/>
      <c r="F114" s="252"/>
      <c r="G114" s="197"/>
      <c r="H114" s="195"/>
    </row>
    <row r="115" spans="1:8" s="28" customFormat="1" ht="19.5" x14ac:dyDescent="0.25">
      <c r="A115" s="177"/>
      <c r="B115" s="199" t="s">
        <v>139</v>
      </c>
      <c r="C115" s="238" t="s">
        <v>140</v>
      </c>
      <c r="D115" s="200">
        <v>552606.71999999997</v>
      </c>
      <c r="E115" s="200">
        <v>552606.71999999997</v>
      </c>
      <c r="F115" s="238" t="s">
        <v>133</v>
      </c>
      <c r="G115" s="200">
        <v>552606.71999999997</v>
      </c>
      <c r="H115" s="277">
        <f>E115/D115*100</f>
        <v>100</v>
      </c>
    </row>
    <row r="116" spans="1:8" s="28" customFormat="1" ht="19.5" x14ac:dyDescent="0.25">
      <c r="A116" s="177"/>
      <c r="B116" s="199" t="s">
        <v>141</v>
      </c>
      <c r="C116" s="238" t="s">
        <v>140</v>
      </c>
      <c r="D116" s="200">
        <v>22265.63</v>
      </c>
      <c r="E116" s="200">
        <v>22265.63</v>
      </c>
      <c r="F116" s="238" t="s">
        <v>133</v>
      </c>
      <c r="G116" s="200">
        <v>22265.63</v>
      </c>
      <c r="H116" s="277">
        <f>E116/D116*100</f>
        <v>100</v>
      </c>
    </row>
    <row r="117" spans="1:8" s="28" customFormat="1" x14ac:dyDescent="0.25">
      <c r="A117" s="177"/>
      <c r="B117" s="221"/>
      <c r="C117" s="239" t="s">
        <v>30</v>
      </c>
      <c r="D117" s="225">
        <f>SUM(D115:D116)</f>
        <v>574872.35</v>
      </c>
      <c r="E117" s="225">
        <f>SUM(E115:E116)</f>
        <v>574872.35</v>
      </c>
      <c r="F117" s="225"/>
      <c r="G117" s="225"/>
      <c r="H117" s="225"/>
    </row>
    <row r="118" spans="1:8" s="28" customFormat="1" x14ac:dyDescent="0.25">
      <c r="A118" s="177"/>
      <c r="B118" s="278"/>
      <c r="C118" s="279"/>
      <c r="D118" s="250"/>
      <c r="E118" s="258"/>
      <c r="F118" s="230"/>
      <c r="G118" s="183"/>
      <c r="H118" s="154"/>
    </row>
    <row r="119" spans="1:8" s="28" customFormat="1" x14ac:dyDescent="0.2">
      <c r="A119" s="176" t="s">
        <v>34</v>
      </c>
      <c r="B119" s="300" t="s">
        <v>142</v>
      </c>
      <c r="C119" s="300"/>
      <c r="D119" s="300"/>
      <c r="F119" s="213"/>
      <c r="G119" s="214"/>
      <c r="H119" s="154"/>
    </row>
    <row r="120" spans="1:8" s="28" customFormat="1" ht="19.5" x14ac:dyDescent="0.25">
      <c r="A120" s="177"/>
      <c r="B120" s="199" t="s">
        <v>139</v>
      </c>
      <c r="C120" s="238" t="s">
        <v>140</v>
      </c>
      <c r="D120" s="200">
        <v>623071.42000000004</v>
      </c>
      <c r="E120" s="200">
        <v>623071.42000000004</v>
      </c>
      <c r="F120" s="238" t="s">
        <v>133</v>
      </c>
      <c r="G120" s="200">
        <v>623071.42000000004</v>
      </c>
      <c r="H120" s="154">
        <f>E120/D120*100</f>
        <v>100</v>
      </c>
    </row>
    <row r="121" spans="1:8" s="28" customFormat="1" ht="19.5" x14ac:dyDescent="0.25">
      <c r="A121" s="177"/>
      <c r="B121" s="199" t="s">
        <v>141</v>
      </c>
      <c r="C121" s="238" t="s">
        <v>140</v>
      </c>
      <c r="D121" s="200">
        <v>23631.25</v>
      </c>
      <c r="E121" s="200">
        <v>23631.25</v>
      </c>
      <c r="F121" s="238" t="s">
        <v>133</v>
      </c>
      <c r="G121" s="200">
        <v>23631.25</v>
      </c>
      <c r="H121" s="154">
        <f>E121/D121*100</f>
        <v>100</v>
      </c>
    </row>
    <row r="122" spans="1:8" s="28" customFormat="1" x14ac:dyDescent="0.25">
      <c r="A122" s="177"/>
      <c r="B122" s="221"/>
      <c r="C122" s="239" t="s">
        <v>30</v>
      </c>
      <c r="D122" s="225">
        <f>SUM(D120:D121)</f>
        <v>646702.67000000004</v>
      </c>
      <c r="E122" s="225">
        <f>SUM(E120:E121)</f>
        <v>646702.67000000004</v>
      </c>
      <c r="F122" s="256"/>
      <c r="G122" s="223"/>
      <c r="H122" s="154">
        <f>E122/D122*100</f>
        <v>100</v>
      </c>
    </row>
    <row r="123" spans="1:8" s="28" customFormat="1" x14ac:dyDescent="0.25">
      <c r="A123" s="177"/>
      <c r="B123" s="278"/>
      <c r="C123" s="279"/>
      <c r="D123" s="250"/>
      <c r="E123" s="259"/>
      <c r="F123" s="230"/>
      <c r="G123" s="183"/>
      <c r="H123" s="154"/>
    </row>
    <row r="124" spans="1:8" s="28" customFormat="1" x14ac:dyDescent="0.2">
      <c r="A124" s="176" t="s">
        <v>37</v>
      </c>
      <c r="B124" s="300" t="s">
        <v>143</v>
      </c>
      <c r="C124" s="300"/>
      <c r="D124" s="300"/>
      <c r="F124" s="213"/>
      <c r="G124" s="214"/>
      <c r="H124" s="154"/>
    </row>
    <row r="125" spans="1:8" s="28" customFormat="1" ht="19.5" x14ac:dyDescent="0.25">
      <c r="A125" s="177"/>
      <c r="B125" s="199" t="s">
        <v>139</v>
      </c>
      <c r="C125" s="238" t="s">
        <v>140</v>
      </c>
      <c r="D125" s="200">
        <v>624332.56000000006</v>
      </c>
      <c r="E125" s="200">
        <v>624332.56000000006</v>
      </c>
      <c r="F125" s="238" t="s">
        <v>133</v>
      </c>
      <c r="G125" s="200">
        <v>624332.56000000006</v>
      </c>
      <c r="H125" s="154">
        <f>E125/D125*100</f>
        <v>100</v>
      </c>
    </row>
    <row r="126" spans="1:8" s="28" customFormat="1" ht="19.5" x14ac:dyDescent="0.25">
      <c r="A126" s="177"/>
      <c r="B126" s="199" t="s">
        <v>141</v>
      </c>
      <c r="C126" s="238" t="s">
        <v>140</v>
      </c>
      <c r="D126" s="200">
        <v>23125</v>
      </c>
      <c r="E126" s="200">
        <v>23125</v>
      </c>
      <c r="F126" s="238" t="s">
        <v>133</v>
      </c>
      <c r="G126" s="200">
        <v>23125</v>
      </c>
      <c r="H126" s="154">
        <f>E126/D126*100</f>
        <v>100</v>
      </c>
    </row>
    <row r="127" spans="1:8" s="28" customFormat="1" x14ac:dyDescent="0.25">
      <c r="A127" s="177"/>
      <c r="B127" s="221"/>
      <c r="C127" s="239" t="s">
        <v>30</v>
      </c>
      <c r="D127" s="225">
        <f>SUM(D125:D126)</f>
        <v>647457.56000000006</v>
      </c>
      <c r="E127" s="225">
        <f>SUM(E125:E126)</f>
        <v>647457.56000000006</v>
      </c>
      <c r="F127" s="230"/>
      <c r="G127" s="183"/>
      <c r="H127" s="154">
        <f>E127/D127*100</f>
        <v>100</v>
      </c>
    </row>
    <row r="128" spans="1:8" s="28" customFormat="1" ht="15" customHeight="1" x14ac:dyDescent="0.2">
      <c r="A128" s="176" t="s">
        <v>39</v>
      </c>
      <c r="B128" s="300" t="s">
        <v>144</v>
      </c>
      <c r="C128" s="300"/>
      <c r="D128" s="300"/>
      <c r="F128" s="213"/>
      <c r="G128" s="214"/>
      <c r="H128" s="154"/>
    </row>
    <row r="129" spans="1:8" s="28" customFormat="1" ht="19.5" x14ac:dyDescent="0.25">
      <c r="A129" s="177"/>
      <c r="B129" s="199" t="s">
        <v>139</v>
      </c>
      <c r="C129" s="238" t="s">
        <v>140</v>
      </c>
      <c r="D129" s="200">
        <f>105000*1.25</f>
        <v>131250</v>
      </c>
      <c r="E129" s="200">
        <v>129220.38</v>
      </c>
      <c r="F129" s="238" t="s">
        <v>133</v>
      </c>
      <c r="G129" s="200">
        <v>129220.38</v>
      </c>
      <c r="H129" s="154">
        <f>E129/D129*100</f>
        <v>98.453622857142861</v>
      </c>
    </row>
    <row r="130" spans="1:8" s="28" customFormat="1" ht="19.5" x14ac:dyDescent="0.25">
      <c r="A130" s="177"/>
      <c r="B130" s="199" t="s">
        <v>141</v>
      </c>
      <c r="C130" s="238" t="s">
        <v>140</v>
      </c>
      <c r="D130" s="200">
        <f>3000*1.25</f>
        <v>3750</v>
      </c>
      <c r="E130" s="200">
        <v>3750</v>
      </c>
      <c r="F130" s="238" t="s">
        <v>133</v>
      </c>
      <c r="G130" s="285">
        <v>3750</v>
      </c>
      <c r="H130" s="154">
        <f t="shared" ref="H130:H131" si="7">E130/D130*100</f>
        <v>100</v>
      </c>
    </row>
    <row r="131" spans="1:8" s="28" customFormat="1" x14ac:dyDescent="0.25">
      <c r="A131" s="177"/>
      <c r="B131" s="221"/>
      <c r="C131" s="239" t="s">
        <v>30</v>
      </c>
      <c r="D131" s="225">
        <f>SUM(D129:D130)</f>
        <v>135000</v>
      </c>
      <c r="E131" s="225">
        <f>SUM(E129:E130)</f>
        <v>132970.38</v>
      </c>
      <c r="F131" s="230"/>
      <c r="G131" s="250"/>
      <c r="H131" s="154">
        <f t="shared" si="7"/>
        <v>98.496577777777787</v>
      </c>
    </row>
    <row r="132" spans="1:8" s="28" customFormat="1" x14ac:dyDescent="0.2">
      <c r="A132" s="176" t="s">
        <v>42</v>
      </c>
      <c r="B132" s="300" t="s">
        <v>145</v>
      </c>
      <c r="C132" s="300"/>
      <c r="D132" s="300"/>
      <c r="F132" s="213"/>
      <c r="G132" s="257"/>
      <c r="H132" s="154"/>
    </row>
    <row r="133" spans="1:8" s="28" customFormat="1" ht="19.5" x14ac:dyDescent="0.25">
      <c r="A133" s="177"/>
      <c r="B133" s="199" t="s">
        <v>139</v>
      </c>
      <c r="C133" s="238" t="s">
        <v>140</v>
      </c>
      <c r="D133" s="200">
        <v>140794.16</v>
      </c>
      <c r="E133" s="200">
        <v>140794.16</v>
      </c>
      <c r="F133" s="238" t="s">
        <v>133</v>
      </c>
      <c r="G133" s="164">
        <v>140794.16</v>
      </c>
      <c r="H133" s="154">
        <f>E133/D133*100</f>
        <v>100</v>
      </c>
    </row>
    <row r="134" spans="1:8" s="28" customFormat="1" x14ac:dyDescent="0.25">
      <c r="A134" s="177"/>
      <c r="B134" s="221"/>
      <c r="C134" s="239" t="s">
        <v>30</v>
      </c>
      <c r="D134" s="225">
        <f>SUM(D133:D133)</f>
        <v>140794.16</v>
      </c>
      <c r="E134" s="225">
        <f>SUM(E133:E133)</f>
        <v>140794.16</v>
      </c>
      <c r="F134" s="230"/>
      <c r="G134" s="250"/>
      <c r="H134" s="154">
        <f>E134/D134*100</f>
        <v>100</v>
      </c>
    </row>
    <row r="135" spans="1:8" s="28" customFormat="1" ht="15" customHeight="1" x14ac:dyDescent="0.2">
      <c r="A135" s="247" t="s">
        <v>44</v>
      </c>
      <c r="B135" s="300" t="s">
        <v>146</v>
      </c>
      <c r="C135" s="300"/>
      <c r="D135" s="300"/>
      <c r="F135" s="89"/>
      <c r="G135" s="251"/>
      <c r="H135" s="154"/>
    </row>
    <row r="136" spans="1:8" s="28" customFormat="1" x14ac:dyDescent="0.25">
      <c r="A136" s="169"/>
      <c r="B136" s="42" t="s">
        <v>139</v>
      </c>
      <c r="C136" s="47" t="s">
        <v>147</v>
      </c>
      <c r="D136" s="200">
        <v>2860.54</v>
      </c>
      <c r="E136" s="200">
        <v>2860.54</v>
      </c>
      <c r="F136" s="179" t="s">
        <v>148</v>
      </c>
      <c r="G136" s="164">
        <v>2860.54</v>
      </c>
      <c r="H136" s="154">
        <f>E136/D136*100</f>
        <v>100</v>
      </c>
    </row>
    <row r="137" spans="1:8" s="28" customFormat="1" x14ac:dyDescent="0.25">
      <c r="A137" s="177"/>
      <c r="B137" s="227"/>
      <c r="C137" s="228"/>
      <c r="D137" s="229"/>
      <c r="E137" s="230"/>
      <c r="F137" s="183"/>
      <c r="G137" s="183"/>
      <c r="H137" s="183"/>
    </row>
    <row r="138" spans="1:8" s="28" customFormat="1" x14ac:dyDescent="0.25">
      <c r="A138" s="27">
        <v>3</v>
      </c>
      <c r="B138" s="299" t="s">
        <v>65</v>
      </c>
      <c r="C138" s="299"/>
      <c r="D138" s="299"/>
      <c r="E138" s="299"/>
      <c r="F138" s="311"/>
      <c r="G138" s="85"/>
      <c r="H138" s="85"/>
    </row>
    <row r="139" spans="1:8" s="28" customFormat="1" x14ac:dyDescent="0.25">
      <c r="A139" s="29"/>
      <c r="B139" s="29"/>
      <c r="C139" s="84" t="s">
        <v>18</v>
      </c>
      <c r="D139" s="31">
        <f>D146</f>
        <v>35000</v>
      </c>
      <c r="E139" s="31">
        <f>E146</f>
        <v>33237.5</v>
      </c>
      <c r="F139" s="30"/>
      <c r="G139" s="31"/>
      <c r="H139" s="153">
        <f>E139/D139*100</f>
        <v>94.964285714285708</v>
      </c>
    </row>
    <row r="140" spans="1:8" s="28" customFormat="1" ht="15" customHeight="1" x14ac:dyDescent="0.25">
      <c r="A140" s="48"/>
      <c r="B140" s="48"/>
      <c r="C140" s="86" t="s">
        <v>82</v>
      </c>
      <c r="D140" s="104" t="s">
        <v>10</v>
      </c>
      <c r="E140" s="34" t="s">
        <v>7</v>
      </c>
      <c r="F140" s="301" t="s">
        <v>107</v>
      </c>
      <c r="G140" s="302"/>
      <c r="H140" s="148"/>
    </row>
    <row r="141" spans="1:8" s="28" customFormat="1" x14ac:dyDescent="0.2">
      <c r="A141" s="75" t="s">
        <v>66</v>
      </c>
      <c r="B141" s="75" t="s">
        <v>23</v>
      </c>
      <c r="C141" s="76"/>
      <c r="D141" s="77">
        <f>D146</f>
        <v>35000</v>
      </c>
      <c r="E141" s="77">
        <f>E146</f>
        <v>33237.5</v>
      </c>
      <c r="F141" s="76"/>
      <c r="G141" s="77"/>
      <c r="H141" s="159">
        <f>E141/D141*100</f>
        <v>94.964285714285708</v>
      </c>
    </row>
    <row r="142" spans="1:8" s="28" customFormat="1" x14ac:dyDescent="0.25">
      <c r="A142" s="41"/>
      <c r="B142" s="41"/>
      <c r="C142" s="41"/>
      <c r="D142" s="41"/>
      <c r="E142" s="41"/>
      <c r="F142" s="41"/>
      <c r="G142" s="57"/>
      <c r="H142" s="148"/>
    </row>
    <row r="143" spans="1:8" s="28" customFormat="1" x14ac:dyDescent="0.25">
      <c r="A143" s="38" t="s">
        <v>24</v>
      </c>
      <c r="B143" s="298" t="s">
        <v>67</v>
      </c>
      <c r="C143" s="294"/>
      <c r="D143" s="294"/>
      <c r="E143" s="100"/>
      <c r="F143" s="39"/>
      <c r="G143" s="91"/>
      <c r="H143" s="160"/>
    </row>
    <row r="144" spans="1:8" s="28" customFormat="1" x14ac:dyDescent="0.25">
      <c r="A144" s="41"/>
      <c r="B144" s="46" t="s">
        <v>68</v>
      </c>
      <c r="C144" s="43" t="s">
        <v>3</v>
      </c>
      <c r="D144" s="60">
        <v>35000</v>
      </c>
      <c r="E144" s="105">
        <v>33237.5</v>
      </c>
      <c r="F144" s="87" t="s">
        <v>12</v>
      </c>
      <c r="G144" s="105">
        <v>14916.41</v>
      </c>
      <c r="H144" s="154">
        <f>E144/D144*100</f>
        <v>94.964285714285708</v>
      </c>
    </row>
    <row r="145" spans="1:8" s="28" customFormat="1" ht="19.5" x14ac:dyDescent="0.25">
      <c r="A145" s="41"/>
      <c r="B145" s="53"/>
      <c r="C145" s="54"/>
      <c r="D145" s="55"/>
      <c r="E145" s="105"/>
      <c r="F145" s="87" t="s">
        <v>69</v>
      </c>
      <c r="G145" s="289">
        <v>18321.09</v>
      </c>
      <c r="H145" s="154"/>
    </row>
    <row r="146" spans="1:8" s="28" customFormat="1" x14ac:dyDescent="0.25">
      <c r="A146" s="41"/>
      <c r="B146" s="71"/>
      <c r="C146" s="79" t="s">
        <v>30</v>
      </c>
      <c r="D146" s="80">
        <f>SUM(D144:D145)</f>
        <v>35000</v>
      </c>
      <c r="E146" s="80">
        <f>SUM(E144:E145)</f>
        <v>33237.5</v>
      </c>
      <c r="F146" s="108"/>
      <c r="G146" s="80">
        <f>SUM(G144:G145)</f>
        <v>33237.5</v>
      </c>
      <c r="H146" s="156">
        <f>E146/D146*100</f>
        <v>94.964285714285708</v>
      </c>
    </row>
    <row r="147" spans="1:8" s="28" customFormat="1" x14ac:dyDescent="0.25">
      <c r="A147" s="41"/>
      <c r="B147" s="41"/>
      <c r="C147" s="41"/>
      <c r="D147" s="41"/>
      <c r="E147" s="41"/>
      <c r="F147" s="41"/>
      <c r="G147" s="57"/>
      <c r="H147" s="148"/>
    </row>
    <row r="148" spans="1:8" s="28" customFormat="1" x14ac:dyDescent="0.25">
      <c r="A148" s="27">
        <v>4</v>
      </c>
      <c r="B148" s="299" t="s">
        <v>70</v>
      </c>
      <c r="C148" s="299"/>
      <c r="D148" s="299"/>
      <c r="E148" s="30"/>
      <c r="F148" s="88"/>
      <c r="G148" s="85"/>
      <c r="H148" s="85"/>
    </row>
    <row r="149" spans="1:8" s="28" customFormat="1" x14ac:dyDescent="0.25">
      <c r="A149" s="29"/>
      <c r="B149" s="29"/>
      <c r="C149" s="84" t="s">
        <v>18</v>
      </c>
      <c r="D149" s="31">
        <f>SUM(D151,D156)</f>
        <v>61741.89</v>
      </c>
      <c r="E149" s="31">
        <f>SUM(E151,E156)</f>
        <v>61741.89</v>
      </c>
      <c r="F149" s="30"/>
      <c r="G149" s="31"/>
      <c r="H149" s="153">
        <f>E149/D149*100</f>
        <v>100</v>
      </c>
    </row>
    <row r="150" spans="1:8" s="28" customFormat="1" ht="12.75" customHeight="1" x14ac:dyDescent="0.25">
      <c r="A150" s="265" t="s">
        <v>19</v>
      </c>
      <c r="B150" s="265" t="s">
        <v>20</v>
      </c>
      <c r="C150" s="266" t="s">
        <v>21</v>
      </c>
      <c r="D150" s="242" t="s">
        <v>10</v>
      </c>
      <c r="E150" s="267" t="s">
        <v>7</v>
      </c>
      <c r="F150" s="309" t="s">
        <v>107</v>
      </c>
      <c r="G150" s="310"/>
      <c r="H150" s="148"/>
    </row>
    <row r="151" spans="1:8" s="28" customFormat="1" x14ac:dyDescent="0.25">
      <c r="A151" s="270" t="s">
        <v>150</v>
      </c>
      <c r="B151" s="253" t="s">
        <v>149</v>
      </c>
      <c r="C151" s="271"/>
      <c r="D151" s="272">
        <f>D154</f>
        <v>29241.89</v>
      </c>
      <c r="E151" s="272">
        <f>E154</f>
        <v>29241.89</v>
      </c>
      <c r="F151" s="271"/>
      <c r="G151" s="272"/>
      <c r="H151" s="157">
        <f>E151/D151*100</f>
        <v>100</v>
      </c>
    </row>
    <row r="152" spans="1:8" s="28" customFormat="1" x14ac:dyDescent="0.2">
      <c r="A152" s="122"/>
      <c r="B152" s="295"/>
      <c r="C152" s="295"/>
      <c r="D152" s="273"/>
      <c r="E152" s="273"/>
      <c r="F152" s="122"/>
      <c r="G152" s="295"/>
      <c r="H152" s="295"/>
    </row>
    <row r="153" spans="1:8" s="28" customFormat="1" x14ac:dyDescent="0.25">
      <c r="A153" s="216" t="s">
        <v>24</v>
      </c>
      <c r="B153" s="297" t="s">
        <v>151</v>
      </c>
      <c r="C153" s="297"/>
      <c r="D153" s="268"/>
      <c r="E153" s="268"/>
      <c r="F153" s="215"/>
      <c r="G153" s="269"/>
      <c r="H153" s="206"/>
    </row>
    <row r="154" spans="1:8" s="28" customFormat="1" x14ac:dyDescent="0.25">
      <c r="A154" s="41"/>
      <c r="B154" s="260" t="s">
        <v>40</v>
      </c>
      <c r="C154" s="262" t="s">
        <v>152</v>
      </c>
      <c r="D154" s="106">
        <v>29241.89</v>
      </c>
      <c r="E154" s="106">
        <v>29241.89</v>
      </c>
      <c r="F154" s="112" t="s">
        <v>14</v>
      </c>
      <c r="G154" s="164">
        <v>29241.89</v>
      </c>
      <c r="H154" s="154">
        <f>E154/D154*100</f>
        <v>100</v>
      </c>
    </row>
    <row r="155" spans="1:8" s="28" customFormat="1" x14ac:dyDescent="0.25">
      <c r="A155" s="41"/>
      <c r="B155" s="92"/>
      <c r="C155" s="261"/>
      <c r="D155" s="103"/>
      <c r="E155" s="103"/>
      <c r="F155" s="207"/>
      <c r="G155" s="197"/>
      <c r="H155" s="244"/>
    </row>
    <row r="156" spans="1:8" s="28" customFormat="1" x14ac:dyDescent="0.2">
      <c r="A156" s="249" t="s">
        <v>153</v>
      </c>
      <c r="B156" s="249" t="s">
        <v>154</v>
      </c>
      <c r="C156" s="94"/>
      <c r="D156" s="77">
        <f>SUM(D159,D161)</f>
        <v>32500</v>
      </c>
      <c r="E156" s="77">
        <f>SUM(E159,E161)</f>
        <v>32500</v>
      </c>
      <c r="F156" s="76"/>
      <c r="G156" s="77"/>
      <c r="H156" s="157">
        <f>E156/D156*100</f>
        <v>100</v>
      </c>
    </row>
    <row r="157" spans="1:8" s="28" customFormat="1" x14ac:dyDescent="0.25">
      <c r="A157" s="41"/>
      <c r="B157" s="78"/>
      <c r="C157" s="78"/>
      <c r="D157" s="78"/>
      <c r="E157" s="78"/>
      <c r="F157" s="41"/>
      <c r="G157" s="57"/>
      <c r="H157" s="148"/>
    </row>
    <row r="158" spans="1:8" s="28" customFormat="1" x14ac:dyDescent="0.2">
      <c r="A158" s="66" t="s">
        <v>50</v>
      </c>
      <c r="B158" s="294" t="s">
        <v>155</v>
      </c>
      <c r="C158" s="294"/>
      <c r="D158" s="89"/>
      <c r="E158" s="89"/>
      <c r="F158" s="89"/>
      <c r="G158" s="263"/>
      <c r="H158" s="264"/>
    </row>
    <row r="159" spans="1:8" s="28" customFormat="1" ht="19.5" x14ac:dyDescent="0.25">
      <c r="A159" s="41"/>
      <c r="B159" s="42" t="s">
        <v>156</v>
      </c>
      <c r="C159" s="179" t="s">
        <v>157</v>
      </c>
      <c r="D159" s="106">
        <v>11250</v>
      </c>
      <c r="E159" s="106">
        <v>11250</v>
      </c>
      <c r="F159" s="115" t="s">
        <v>69</v>
      </c>
      <c r="G159" s="164">
        <v>11250</v>
      </c>
      <c r="H159" s="154">
        <f>E159/D159*100</f>
        <v>100</v>
      </c>
    </row>
    <row r="160" spans="1:8" s="28" customFormat="1" ht="15" customHeight="1" x14ac:dyDescent="0.2">
      <c r="A160" s="66" t="s">
        <v>34</v>
      </c>
      <c r="B160" s="294" t="s">
        <v>158</v>
      </c>
      <c r="C160" s="294"/>
      <c r="D160" s="294"/>
      <c r="E160" s="294"/>
      <c r="F160" s="274"/>
      <c r="G160" s="197"/>
      <c r="H160" s="154"/>
    </row>
    <row r="161" spans="1:9" s="28" customFormat="1" ht="19.5" x14ac:dyDescent="0.25">
      <c r="A161" s="177"/>
      <c r="B161" s="275" t="s">
        <v>36</v>
      </c>
      <c r="C161" s="179" t="s">
        <v>159</v>
      </c>
      <c r="D161" s="276">
        <v>21250</v>
      </c>
      <c r="E161" s="106">
        <v>21250</v>
      </c>
      <c r="F161" s="180" t="s">
        <v>69</v>
      </c>
      <c r="G161" s="281">
        <v>21250</v>
      </c>
      <c r="H161" s="154">
        <f t="shared" ref="H161" si="8">E161/D161*100</f>
        <v>100</v>
      </c>
    </row>
    <row r="162" spans="1:9" s="28" customFormat="1" ht="20.25" customHeight="1" x14ac:dyDescent="0.25">
      <c r="A162" s="48"/>
      <c r="B162" s="327"/>
      <c r="C162" s="327"/>
      <c r="D162" s="48"/>
      <c r="E162" s="48"/>
      <c r="F162" s="48"/>
      <c r="G162" s="83"/>
      <c r="H162" s="148"/>
    </row>
    <row r="163" spans="1:9" s="28" customFormat="1" ht="12.75" customHeight="1" x14ac:dyDescent="0.25">
      <c r="A163" s="299" t="s">
        <v>71</v>
      </c>
      <c r="B163" s="299"/>
      <c r="C163" s="299"/>
      <c r="D163" s="31">
        <f>SUM(D149,D139,D26,D9)</f>
        <v>6449824.8899999997</v>
      </c>
      <c r="E163" s="31">
        <f>SUM(E149,E139,E26,E9)</f>
        <v>5747254.3400000008</v>
      </c>
      <c r="F163" s="29"/>
      <c r="G163" s="31"/>
      <c r="H163" s="153">
        <f>E163/D163*100</f>
        <v>89.107137604785436</v>
      </c>
      <c r="I163" s="150"/>
    </row>
    <row r="164" spans="1:9" s="28" customFormat="1" ht="18" customHeight="1" x14ac:dyDescent="0.25">
      <c r="A164" s="93"/>
      <c r="B164" s="93"/>
      <c r="C164" s="93"/>
      <c r="D164" s="48"/>
      <c r="E164" s="48"/>
      <c r="F164" s="48"/>
      <c r="G164" s="331"/>
      <c r="H164" s="331"/>
    </row>
    <row r="165" spans="1:9" s="28" customFormat="1" ht="15.75" customHeight="1" x14ac:dyDescent="0.25">
      <c r="A165" s="332" t="s">
        <v>72</v>
      </c>
      <c r="B165" s="333"/>
      <c r="C165" s="333"/>
      <c r="D165" s="333"/>
      <c r="E165" s="334"/>
      <c r="F165" s="95"/>
      <c r="H165" s="149"/>
    </row>
    <row r="166" spans="1:9" s="28" customFormat="1" ht="11.25" customHeight="1" x14ac:dyDescent="0.25">
      <c r="A166" s="329" t="s">
        <v>73</v>
      </c>
      <c r="B166" s="311"/>
      <c r="C166" s="311"/>
      <c r="D166" s="311"/>
      <c r="E166" s="96">
        <f>SUM(E11,E28,E141)</f>
        <v>1623069.12</v>
      </c>
      <c r="F166" s="97"/>
      <c r="H166" s="148"/>
    </row>
    <row r="167" spans="1:9" s="28" customFormat="1" ht="11.25" customHeight="1" x14ac:dyDescent="0.25">
      <c r="A167" s="329" t="s">
        <v>74</v>
      </c>
      <c r="B167" s="311"/>
      <c r="C167" s="311"/>
      <c r="D167" s="311"/>
      <c r="E167" s="96">
        <f>SUM(E70)</f>
        <v>1613364.86</v>
      </c>
      <c r="F167" s="97"/>
      <c r="H167" s="148"/>
    </row>
    <row r="168" spans="1:9" s="28" customFormat="1" x14ac:dyDescent="0.25">
      <c r="A168" s="329" t="s">
        <v>75</v>
      </c>
      <c r="B168" s="311"/>
      <c r="C168" s="311"/>
      <c r="D168" s="311"/>
      <c r="E168" s="96">
        <v>0</v>
      </c>
      <c r="F168" s="97"/>
      <c r="H168" s="148"/>
    </row>
    <row r="169" spans="1:9" s="28" customFormat="1" x14ac:dyDescent="0.25">
      <c r="A169" s="329" t="s">
        <v>76</v>
      </c>
      <c r="B169" s="311"/>
      <c r="C169" s="311"/>
      <c r="D169" s="311"/>
      <c r="E169" s="96">
        <v>0</v>
      </c>
      <c r="F169" s="97"/>
      <c r="H169" s="148"/>
    </row>
    <row r="170" spans="1:9" s="28" customFormat="1" x14ac:dyDescent="0.25">
      <c r="A170" s="329" t="s">
        <v>77</v>
      </c>
      <c r="B170" s="311"/>
      <c r="C170" s="311"/>
      <c r="D170" s="311"/>
      <c r="E170" s="96">
        <f>SUM(E151)</f>
        <v>29241.89</v>
      </c>
      <c r="F170" s="97"/>
      <c r="H170" s="148"/>
    </row>
    <row r="171" spans="1:9" s="28" customFormat="1" x14ac:dyDescent="0.25">
      <c r="A171" s="329" t="s">
        <v>78</v>
      </c>
      <c r="B171" s="311"/>
      <c r="C171" s="311"/>
      <c r="D171" s="311"/>
      <c r="E171" s="96">
        <f>E83</f>
        <v>62345.5</v>
      </c>
      <c r="F171" s="97"/>
      <c r="H171" s="148"/>
    </row>
    <row r="172" spans="1:9" s="28" customFormat="1" x14ac:dyDescent="0.25">
      <c r="A172" s="329" t="s">
        <v>79</v>
      </c>
      <c r="B172" s="311"/>
      <c r="C172" s="311"/>
      <c r="D172" s="311"/>
      <c r="E172" s="96">
        <f>SUM(E94)</f>
        <v>241075.31</v>
      </c>
      <c r="F172" s="97"/>
      <c r="H172" s="148"/>
    </row>
    <row r="173" spans="1:9" s="28" customFormat="1" x14ac:dyDescent="0.25">
      <c r="A173" s="329" t="s">
        <v>174</v>
      </c>
      <c r="B173" s="311"/>
      <c r="C173" s="311"/>
      <c r="D173" s="311"/>
      <c r="E173" s="96">
        <f>E113</f>
        <v>2145657.66</v>
      </c>
      <c r="F173" s="97"/>
      <c r="H173" s="148"/>
    </row>
    <row r="174" spans="1:9" s="28" customFormat="1" x14ac:dyDescent="0.25">
      <c r="A174" s="329" t="s">
        <v>80</v>
      </c>
      <c r="B174" s="311"/>
      <c r="C174" s="311"/>
      <c r="D174" s="311"/>
      <c r="E174" s="96">
        <f>SUM(E156)</f>
        <v>32500</v>
      </c>
      <c r="F174" s="97"/>
      <c r="H174" s="148"/>
    </row>
    <row r="175" spans="1:9" s="28" customFormat="1" x14ac:dyDescent="0.25">
      <c r="A175" s="329" t="s">
        <v>81</v>
      </c>
      <c r="B175" s="311"/>
      <c r="C175" s="311"/>
      <c r="D175" s="311"/>
      <c r="E175" s="96">
        <v>0</v>
      </c>
      <c r="F175" s="97"/>
      <c r="H175" s="148"/>
    </row>
    <row r="176" spans="1:9" s="28" customFormat="1" x14ac:dyDescent="0.25">
      <c r="A176" s="319" t="s">
        <v>30</v>
      </c>
      <c r="B176" s="320"/>
      <c r="C176" s="321"/>
      <c r="D176" s="321"/>
      <c r="E176" s="124">
        <f>SUM(E166:E175)</f>
        <v>5747254.3400000008</v>
      </c>
      <c r="F176" s="144"/>
      <c r="G176" s="56"/>
      <c r="H176" s="148"/>
    </row>
    <row r="177" spans="1:8" x14ac:dyDescent="0.25">
      <c r="A177" s="13" t="s">
        <v>6</v>
      </c>
      <c r="B177" s="15"/>
      <c r="C177" s="14"/>
      <c r="D177" s="25"/>
      <c r="E177" s="25"/>
      <c r="F177" s="16"/>
      <c r="G177" s="24"/>
    </row>
    <row r="178" spans="1:8" x14ac:dyDescent="0.25">
      <c r="A178" s="324" t="s">
        <v>94</v>
      </c>
      <c r="B178" s="325"/>
      <c r="C178" s="325"/>
      <c r="D178" s="325"/>
      <c r="E178" s="326"/>
      <c r="F178" s="16"/>
      <c r="G178" s="24"/>
    </row>
    <row r="179" spans="1:8" s="28" customFormat="1" x14ac:dyDescent="0.25">
      <c r="A179" s="127"/>
      <c r="B179" s="128" t="s">
        <v>83</v>
      </c>
      <c r="C179" s="129"/>
      <c r="D179" s="140"/>
      <c r="E179" s="131">
        <f>SUM(G13,G18,G22,G33,G40,G50,G54,G57,G60,G64,G67,G79,G80,G86,G89,G154)</f>
        <v>480167.81</v>
      </c>
      <c r="F179" s="125"/>
      <c r="H179" s="148"/>
    </row>
    <row r="180" spans="1:8" s="28" customFormat="1" x14ac:dyDescent="0.25">
      <c r="A180" s="130"/>
      <c r="B180" s="128" t="s">
        <v>84</v>
      </c>
      <c r="C180" s="132"/>
      <c r="D180" s="141"/>
      <c r="E180" s="131">
        <v>0</v>
      </c>
      <c r="F180" s="125"/>
      <c r="H180" s="148"/>
    </row>
    <row r="181" spans="1:8" s="28" customFormat="1" x14ac:dyDescent="0.25">
      <c r="A181" s="130"/>
      <c r="B181" s="128" t="s">
        <v>85</v>
      </c>
      <c r="C181" s="134"/>
      <c r="D181" s="134"/>
      <c r="E181" s="131">
        <v>0</v>
      </c>
      <c r="F181" s="125"/>
      <c r="H181" s="148"/>
    </row>
    <row r="182" spans="1:8" s="28" customFormat="1" x14ac:dyDescent="0.25">
      <c r="A182" s="130"/>
      <c r="B182" s="135" t="s">
        <v>86</v>
      </c>
      <c r="C182" s="136"/>
      <c r="D182" s="136"/>
      <c r="E182" s="131"/>
      <c r="F182" s="125"/>
      <c r="H182" s="148"/>
    </row>
    <row r="183" spans="1:8" s="28" customFormat="1" x14ac:dyDescent="0.25">
      <c r="A183" s="130"/>
      <c r="B183" s="128" t="s">
        <v>87</v>
      </c>
      <c r="C183" s="134"/>
      <c r="D183" s="134"/>
      <c r="E183" s="131">
        <f>SUM(G109,G144,)</f>
        <v>19916.41</v>
      </c>
      <c r="F183" s="125"/>
      <c r="H183" s="148"/>
    </row>
    <row r="184" spans="1:8" s="28" customFormat="1" x14ac:dyDescent="0.25">
      <c r="A184" s="130"/>
      <c r="B184" s="128" t="s">
        <v>88</v>
      </c>
      <c r="C184" s="134"/>
      <c r="D184" s="134"/>
      <c r="E184" s="131">
        <f>SUM(G20,G30,G36,G39,G41,G45,G48,G49,G92,G105,G108,G111,G145,G159,G161,)</f>
        <v>658581.42999999993</v>
      </c>
      <c r="F184" s="125"/>
      <c r="H184" s="148"/>
    </row>
    <row r="185" spans="1:8" s="28" customFormat="1" x14ac:dyDescent="0.25">
      <c r="A185" s="130"/>
      <c r="B185" s="170" t="s">
        <v>168</v>
      </c>
      <c r="C185" s="134"/>
      <c r="D185" s="134"/>
      <c r="E185" s="131">
        <f>SUM(G51,G136)</f>
        <v>4063.63</v>
      </c>
      <c r="F185" s="125"/>
      <c r="H185" s="148"/>
    </row>
    <row r="186" spans="1:8" s="28" customFormat="1" x14ac:dyDescent="0.25">
      <c r="A186" s="130"/>
      <c r="B186" s="128" t="s">
        <v>89</v>
      </c>
      <c r="C186" s="134"/>
      <c r="D186" s="134"/>
      <c r="E186" s="131"/>
      <c r="F186" s="125"/>
      <c r="G186" s="56"/>
      <c r="H186" s="148"/>
    </row>
    <row r="187" spans="1:8" s="28" customFormat="1" x14ac:dyDescent="0.25">
      <c r="A187" s="130"/>
      <c r="B187" s="322" t="s">
        <v>90</v>
      </c>
      <c r="C187" s="323"/>
      <c r="D187" s="134"/>
      <c r="E187" s="131"/>
      <c r="F187" s="125"/>
      <c r="H187" s="148"/>
    </row>
    <row r="188" spans="1:8" s="28" customFormat="1" x14ac:dyDescent="0.25">
      <c r="A188" s="130"/>
      <c r="B188" s="128" t="s">
        <v>169</v>
      </c>
      <c r="C188" s="137"/>
      <c r="D188" s="134"/>
      <c r="E188" s="131">
        <f>SUM(G14,G15,G58,G59,G61,G73,G75,G97,G98,G101,G102,G115,G116,G120,G121,G125,G126,G129,G130,G133)</f>
        <v>4477823.21</v>
      </c>
      <c r="F188" s="125"/>
      <c r="H188" s="148"/>
    </row>
    <row r="189" spans="1:8" s="28" customFormat="1" x14ac:dyDescent="0.25">
      <c r="A189" s="130"/>
      <c r="B189" s="128" t="s">
        <v>91</v>
      </c>
      <c r="C189" s="137"/>
      <c r="D189" s="134"/>
      <c r="E189" s="131">
        <f>E74</f>
        <v>100000</v>
      </c>
      <c r="F189" s="125"/>
      <c r="H189" s="148"/>
    </row>
    <row r="190" spans="1:8" s="28" customFormat="1" x14ac:dyDescent="0.25">
      <c r="A190" s="130"/>
      <c r="B190" s="128" t="s">
        <v>92</v>
      </c>
      <c r="C190" s="138"/>
      <c r="D190" s="138"/>
      <c r="E190" s="139">
        <f>SUM(E24)</f>
        <v>6701.85</v>
      </c>
      <c r="F190" s="125"/>
      <c r="H190" s="148"/>
    </row>
    <row r="191" spans="1:8" s="28" customFormat="1" x14ac:dyDescent="0.25">
      <c r="A191" s="316" t="s">
        <v>93</v>
      </c>
      <c r="B191" s="316"/>
      <c r="C191" s="316"/>
      <c r="D191" s="316"/>
      <c r="E191" s="126">
        <f>SUM(E179:E190)</f>
        <v>5747254.3399999999</v>
      </c>
      <c r="F191" s="144"/>
      <c r="H191" s="148"/>
    </row>
    <row r="192" spans="1:8" x14ac:dyDescent="0.25">
      <c r="A192" s="13"/>
      <c r="B192" s="15"/>
      <c r="C192" s="14"/>
      <c r="D192" s="25"/>
      <c r="E192" s="25"/>
      <c r="F192" s="16"/>
      <c r="G192" s="24"/>
    </row>
    <row r="193" spans="1:7" x14ac:dyDescent="0.25">
      <c r="A193" s="13"/>
      <c r="B193" s="15"/>
      <c r="C193" s="14"/>
      <c r="D193" s="25"/>
      <c r="E193" s="25"/>
      <c r="F193" s="16"/>
      <c r="G193" s="24"/>
    </row>
    <row r="194" spans="1:7" x14ac:dyDescent="0.25">
      <c r="A194" s="324" t="s">
        <v>95</v>
      </c>
      <c r="B194" s="325"/>
      <c r="C194" s="325"/>
      <c r="D194" s="325"/>
      <c r="E194" s="328"/>
      <c r="F194" s="16"/>
      <c r="G194" s="24"/>
    </row>
    <row r="195" spans="1:7" x14ac:dyDescent="0.25">
      <c r="A195" s="127" t="s">
        <v>11</v>
      </c>
      <c r="B195" s="128" t="s">
        <v>96</v>
      </c>
      <c r="C195" s="129"/>
      <c r="D195" s="130"/>
      <c r="E195" s="143">
        <f>SUM(E80)</f>
        <v>31800</v>
      </c>
      <c r="F195" s="16"/>
      <c r="G195" s="24"/>
    </row>
    <row r="196" spans="1:7" x14ac:dyDescent="0.25">
      <c r="A196" s="130" t="s">
        <v>3</v>
      </c>
      <c r="B196" s="128" t="s">
        <v>97</v>
      </c>
      <c r="C196" s="132"/>
      <c r="D196" s="133"/>
      <c r="E196" s="131">
        <f>SUM(E50,E60,E64,E67,E144)</f>
        <v>77851.41</v>
      </c>
      <c r="F196" s="16"/>
      <c r="G196" s="24"/>
    </row>
    <row r="197" spans="1:7" ht="22.5" x14ac:dyDescent="0.25">
      <c r="A197" s="130" t="s">
        <v>160</v>
      </c>
      <c r="B197" s="128" t="s">
        <v>161</v>
      </c>
      <c r="C197" s="134"/>
      <c r="D197" s="134"/>
      <c r="E197" s="131">
        <f>SUM(E15,E59,E61)</f>
        <v>580169.67000000004</v>
      </c>
      <c r="F197" s="16"/>
      <c r="G197" s="24"/>
    </row>
    <row r="198" spans="1:7" x14ac:dyDescent="0.25">
      <c r="A198" s="130" t="s">
        <v>28</v>
      </c>
      <c r="B198" s="128" t="s">
        <v>98</v>
      </c>
      <c r="C198" s="134"/>
      <c r="D198" s="134"/>
      <c r="E198" s="131">
        <f>SUM(E13,E18,E20,E22,E24,E33,E39,E48,E54,E57)</f>
        <v>810038.04</v>
      </c>
      <c r="F198" s="16"/>
      <c r="G198" s="24"/>
    </row>
    <row r="199" spans="1:7" x14ac:dyDescent="0.25">
      <c r="A199" s="130" t="s">
        <v>4</v>
      </c>
      <c r="B199" s="128" t="s">
        <v>99</v>
      </c>
      <c r="C199" s="134"/>
      <c r="D199" s="134"/>
      <c r="E199" s="131">
        <f>SUM(E105,E108,)</f>
        <v>16856.25</v>
      </c>
      <c r="F199" s="16"/>
      <c r="G199" s="24"/>
    </row>
    <row r="200" spans="1:7" x14ac:dyDescent="0.25">
      <c r="A200" s="130" t="s">
        <v>163</v>
      </c>
      <c r="B200" s="317" t="s">
        <v>162</v>
      </c>
      <c r="C200" s="318"/>
      <c r="D200" s="134"/>
      <c r="E200" s="131">
        <f>SUM(E97,E98,E101,E102)</f>
        <v>199281.56</v>
      </c>
      <c r="F200" s="16"/>
      <c r="G200" s="24"/>
    </row>
    <row r="201" spans="1:7" x14ac:dyDescent="0.25">
      <c r="A201" s="130" t="s">
        <v>1</v>
      </c>
      <c r="B201" s="128" t="s">
        <v>100</v>
      </c>
      <c r="C201" s="137"/>
      <c r="D201" s="134"/>
      <c r="E201" s="131">
        <f>E86</f>
        <v>9643</v>
      </c>
      <c r="F201" s="16"/>
      <c r="G201" s="24"/>
    </row>
    <row r="202" spans="1:7" x14ac:dyDescent="0.25">
      <c r="A202" s="130" t="s">
        <v>2</v>
      </c>
      <c r="B202" s="128" t="s">
        <v>101</v>
      </c>
      <c r="C202" s="137"/>
      <c r="D202" s="134"/>
      <c r="E202" s="131">
        <f>SUM(E30,E36,E41,E45,E49,)</f>
        <v>77875</v>
      </c>
      <c r="F202" s="16"/>
      <c r="G202" s="24"/>
    </row>
    <row r="203" spans="1:7" x14ac:dyDescent="0.25">
      <c r="A203" s="130" t="s">
        <v>111</v>
      </c>
      <c r="B203" s="170" t="s">
        <v>164</v>
      </c>
      <c r="C203" s="171"/>
      <c r="D203" s="134"/>
      <c r="E203" s="131">
        <f>SUM(E14,E58)</f>
        <v>77135</v>
      </c>
      <c r="F203" s="16"/>
      <c r="G203" s="24"/>
    </row>
    <row r="204" spans="1:7" x14ac:dyDescent="0.25">
      <c r="A204" s="130" t="s">
        <v>147</v>
      </c>
      <c r="B204" s="170" t="s">
        <v>166</v>
      </c>
      <c r="C204" s="171"/>
      <c r="D204" s="134"/>
      <c r="E204" s="131">
        <f>SUM(E136)</f>
        <v>2860.54</v>
      </c>
      <c r="F204" s="16"/>
      <c r="G204" s="24"/>
    </row>
    <row r="205" spans="1:7" x14ac:dyDescent="0.25">
      <c r="A205" s="130" t="s">
        <v>140</v>
      </c>
      <c r="B205" s="170" t="s">
        <v>167</v>
      </c>
      <c r="C205" s="171"/>
      <c r="D205" s="134"/>
      <c r="E205" s="131">
        <f>SUM(E115,E116,E120,E121,E125,E126,E129,E130,E133)</f>
        <v>2142797.12</v>
      </c>
      <c r="F205" s="16"/>
      <c r="G205" s="24"/>
    </row>
    <row r="206" spans="1:7" x14ac:dyDescent="0.25">
      <c r="A206" s="130" t="s">
        <v>130</v>
      </c>
      <c r="B206" s="128" t="s">
        <v>102</v>
      </c>
      <c r="C206" s="138"/>
      <c r="D206" s="134"/>
      <c r="E206" s="131">
        <f>SUM(E92)</f>
        <v>17800</v>
      </c>
      <c r="F206" s="16"/>
      <c r="G206" s="24"/>
    </row>
    <row r="207" spans="1:7" x14ac:dyDescent="0.25">
      <c r="A207" s="130" t="s">
        <v>128</v>
      </c>
      <c r="B207" s="128" t="s">
        <v>165</v>
      </c>
      <c r="C207" s="134"/>
      <c r="D207" s="134"/>
      <c r="E207" s="131">
        <f>SUM(E73,E75)</f>
        <v>1478439.86</v>
      </c>
      <c r="F207" s="16"/>
      <c r="G207" s="24"/>
    </row>
    <row r="208" spans="1:7" x14ac:dyDescent="0.25">
      <c r="A208" s="130" t="s">
        <v>129</v>
      </c>
      <c r="B208" s="128" t="s">
        <v>103</v>
      </c>
      <c r="C208" s="134"/>
      <c r="D208" s="134"/>
      <c r="E208" s="131">
        <f>SUM(E74)</f>
        <v>100000</v>
      </c>
      <c r="F208" s="16"/>
      <c r="G208" s="24"/>
    </row>
    <row r="209" spans="1:8" x14ac:dyDescent="0.25">
      <c r="A209" s="130" t="s">
        <v>13</v>
      </c>
      <c r="B209" s="128" t="s">
        <v>104</v>
      </c>
      <c r="C209" s="138"/>
      <c r="D209" s="134"/>
      <c r="E209" s="131">
        <f>SUM(E79)</f>
        <v>3125</v>
      </c>
      <c r="F209" s="16"/>
      <c r="G209" s="24"/>
    </row>
    <row r="210" spans="1:8" x14ac:dyDescent="0.25">
      <c r="A210" s="130" t="s">
        <v>152</v>
      </c>
      <c r="B210" s="128" t="s">
        <v>170</v>
      </c>
      <c r="C210" s="134"/>
      <c r="D210" s="134"/>
      <c r="E210" s="131">
        <f>E154</f>
        <v>29241.89</v>
      </c>
      <c r="F210" s="16"/>
      <c r="G210" s="24"/>
    </row>
    <row r="211" spans="1:8" x14ac:dyDescent="0.25">
      <c r="A211" s="130" t="s">
        <v>9</v>
      </c>
      <c r="B211" s="317" t="s">
        <v>105</v>
      </c>
      <c r="C211" s="318"/>
      <c r="D211" s="134"/>
      <c r="E211" s="131">
        <f>E89</f>
        <v>34902.5</v>
      </c>
      <c r="F211" s="16"/>
      <c r="G211" s="24"/>
    </row>
    <row r="212" spans="1:8" x14ac:dyDescent="0.25">
      <c r="A212" s="130" t="s">
        <v>135</v>
      </c>
      <c r="B212" s="128" t="s">
        <v>171</v>
      </c>
      <c r="C212" s="138"/>
      <c r="D212" s="134"/>
      <c r="E212" s="131">
        <f>E111</f>
        <v>24937.5</v>
      </c>
      <c r="F212" s="16"/>
      <c r="G212" s="24"/>
    </row>
    <row r="213" spans="1:8" x14ac:dyDescent="0.25">
      <c r="A213" s="130" t="s">
        <v>157</v>
      </c>
      <c r="B213" s="128" t="s">
        <v>172</v>
      </c>
      <c r="C213" s="134"/>
      <c r="D213" s="134"/>
      <c r="E213" s="131">
        <f>E159</f>
        <v>11250</v>
      </c>
      <c r="F213" s="16"/>
      <c r="G213" s="24"/>
    </row>
    <row r="214" spans="1:8" x14ac:dyDescent="0.25">
      <c r="A214" s="130" t="s">
        <v>159</v>
      </c>
      <c r="B214" s="128" t="s">
        <v>173</v>
      </c>
      <c r="C214" s="138"/>
      <c r="D214" s="138"/>
      <c r="E214" s="139">
        <f>E161</f>
        <v>21250</v>
      </c>
      <c r="F214" s="16"/>
      <c r="H214" s="151"/>
    </row>
    <row r="215" spans="1:8" x14ac:dyDescent="0.25">
      <c r="A215" s="316" t="s">
        <v>93</v>
      </c>
      <c r="B215" s="316"/>
      <c r="C215" s="316"/>
      <c r="D215" s="316"/>
      <c r="E215" s="142">
        <f>SUM(E195:E214)</f>
        <v>5747254.3399999999</v>
      </c>
      <c r="F215" s="16"/>
    </row>
    <row r="216" spans="1:8" x14ac:dyDescent="0.25">
      <c r="A216" s="145"/>
      <c r="B216" s="145"/>
      <c r="C216" s="145"/>
      <c r="D216" s="145"/>
      <c r="E216" s="146"/>
      <c r="F216" s="16"/>
    </row>
    <row r="217" spans="1:8" x14ac:dyDescent="0.25">
      <c r="A217" s="330" t="s">
        <v>106</v>
      </c>
      <c r="B217" s="330"/>
      <c r="C217" s="330"/>
      <c r="D217" s="330"/>
      <c r="E217" s="330"/>
      <c r="F217" s="330"/>
      <c r="G217" s="330"/>
      <c r="H217" s="330"/>
    </row>
    <row r="218" spans="1:8" ht="28.5" customHeight="1" x14ac:dyDescent="0.25">
      <c r="A218" s="315" t="s">
        <v>179</v>
      </c>
      <c r="B218" s="315"/>
      <c r="C218" s="315"/>
      <c r="D218" s="315"/>
      <c r="E218" s="315"/>
      <c r="F218" s="315"/>
      <c r="G218" s="315"/>
      <c r="H218" s="315"/>
    </row>
    <row r="219" spans="1:8" x14ac:dyDescent="0.25">
      <c r="A219" s="13"/>
      <c r="B219" s="17"/>
      <c r="C219" s="11"/>
      <c r="D219" s="12"/>
      <c r="E219" s="12"/>
    </row>
    <row r="220" spans="1:8" x14ac:dyDescent="0.25">
      <c r="A220" s="13"/>
      <c r="B220" s="17"/>
      <c r="C220" s="11"/>
      <c r="D220" s="12"/>
      <c r="E220" s="12"/>
    </row>
    <row r="221" spans="1:8" x14ac:dyDescent="0.25">
      <c r="A221" s="306" t="s">
        <v>109</v>
      </c>
      <c r="B221" s="306"/>
      <c r="C221" s="306"/>
      <c r="D221" s="306"/>
      <c r="E221" s="306"/>
      <c r="F221" s="306"/>
      <c r="G221" s="306"/>
      <c r="H221" s="306"/>
    </row>
    <row r="222" spans="1:8" x14ac:dyDescent="0.25">
      <c r="A222" s="306" t="s">
        <v>110</v>
      </c>
      <c r="B222" s="306"/>
      <c r="C222" s="306"/>
      <c r="D222" s="306"/>
      <c r="E222" s="306"/>
      <c r="F222" s="306"/>
      <c r="G222" s="306"/>
      <c r="H222" s="306"/>
    </row>
    <row r="223" spans="1:8" x14ac:dyDescent="0.25">
      <c r="A223" s="1" t="s">
        <v>8</v>
      </c>
      <c r="B223" s="13"/>
      <c r="C223" s="11"/>
    </row>
    <row r="224" spans="1:8" x14ac:dyDescent="0.25">
      <c r="A224" s="1"/>
      <c r="B224" s="13"/>
      <c r="C224" s="11"/>
    </row>
    <row r="225" spans="1:6" x14ac:dyDescent="0.25">
      <c r="A225" s="1"/>
      <c r="B225" s="13" t="s">
        <v>15</v>
      </c>
      <c r="C225" s="11"/>
    </row>
    <row r="226" spans="1:6" x14ac:dyDescent="0.25">
      <c r="A226" s="1"/>
      <c r="B226" s="13" t="s">
        <v>16</v>
      </c>
      <c r="C226" s="5"/>
    </row>
    <row r="227" spans="1:6" x14ac:dyDescent="0.25">
      <c r="A227" s="1"/>
      <c r="B227" s="13" t="s">
        <v>176</v>
      </c>
      <c r="C227" s="3"/>
      <c r="F227" s="18" t="s">
        <v>5</v>
      </c>
    </row>
    <row r="228" spans="1:6" ht="20.25" x14ac:dyDescent="0.3">
      <c r="A228" s="19"/>
      <c r="B228" s="2"/>
      <c r="C228" s="3"/>
    </row>
    <row r="229" spans="1:6" ht="20.25" x14ac:dyDescent="0.3">
      <c r="A229" s="21"/>
      <c r="B229" s="2"/>
      <c r="C229" s="3"/>
    </row>
    <row r="230" spans="1:6" x14ac:dyDescent="0.25">
      <c r="B230" s="2"/>
      <c r="C230" s="3"/>
    </row>
    <row r="231" spans="1:6" x14ac:dyDescent="0.25">
      <c r="B231" s="2"/>
      <c r="C231" s="3"/>
      <c r="F231" s="18"/>
    </row>
    <row r="232" spans="1:6" x14ac:dyDescent="0.25">
      <c r="B232" s="2"/>
      <c r="C232" s="3"/>
    </row>
    <row r="233" spans="1:6" ht="20.25" x14ac:dyDescent="0.3">
      <c r="B233" s="19"/>
      <c r="C233" s="19"/>
      <c r="D233" s="19"/>
      <c r="E233" s="19"/>
      <c r="F233" s="20"/>
    </row>
    <row r="234" spans="1:6" ht="20.25" x14ac:dyDescent="0.3">
      <c r="B234" s="21"/>
      <c r="C234" s="21"/>
      <c r="D234" s="21"/>
      <c r="E234" s="21"/>
      <c r="F234" s="22"/>
    </row>
  </sheetData>
  <mergeCells count="78">
    <mergeCell ref="A222:H222"/>
    <mergeCell ref="A217:H217"/>
    <mergeCell ref="G164:H164"/>
    <mergeCell ref="A191:D191"/>
    <mergeCell ref="A165:E165"/>
    <mergeCell ref="A166:D166"/>
    <mergeCell ref="A167:D167"/>
    <mergeCell ref="A168:D168"/>
    <mergeCell ref="A169:D169"/>
    <mergeCell ref="A170:D170"/>
    <mergeCell ref="A171:D171"/>
    <mergeCell ref="A172:D172"/>
    <mergeCell ref="A174:D174"/>
    <mergeCell ref="A175:D175"/>
    <mergeCell ref="B158:C158"/>
    <mergeCell ref="A218:H218"/>
    <mergeCell ref="A221:H221"/>
    <mergeCell ref="A215:D215"/>
    <mergeCell ref="B211:C211"/>
    <mergeCell ref="B200:C200"/>
    <mergeCell ref="A163:C163"/>
    <mergeCell ref="A176:D176"/>
    <mergeCell ref="B187:C187"/>
    <mergeCell ref="A178:E178"/>
    <mergeCell ref="B162:C162"/>
    <mergeCell ref="B160:C160"/>
    <mergeCell ref="A194:E194"/>
    <mergeCell ref="A173:D173"/>
    <mergeCell ref="B96:D96"/>
    <mergeCell ref="B104:D104"/>
    <mergeCell ref="B107:D107"/>
    <mergeCell ref="B153:C153"/>
    <mergeCell ref="B124:D124"/>
    <mergeCell ref="B128:D128"/>
    <mergeCell ref="B25:G25"/>
    <mergeCell ref="F27:G27"/>
    <mergeCell ref="B29:D29"/>
    <mergeCell ref="B56:C56"/>
    <mergeCell ref="B38:D38"/>
    <mergeCell ref="B53:C53"/>
    <mergeCell ref="B47:C47"/>
    <mergeCell ref="B71:D71"/>
    <mergeCell ref="B72:D72"/>
    <mergeCell ref="B78:C78"/>
    <mergeCell ref="B70:C70"/>
    <mergeCell ref="B66:C66"/>
    <mergeCell ref="F150:G150"/>
    <mergeCell ref="B138:F138"/>
    <mergeCell ref="F140:G140"/>
    <mergeCell ref="B132:D132"/>
    <mergeCell ref="B135:D135"/>
    <mergeCell ref="B143:D143"/>
    <mergeCell ref="A1:H1"/>
    <mergeCell ref="A3:H3"/>
    <mergeCell ref="A5:H5"/>
    <mergeCell ref="A6:H6"/>
    <mergeCell ref="B8:G8"/>
    <mergeCell ref="F10:G10"/>
    <mergeCell ref="B12:D12"/>
    <mergeCell ref="B17:D17"/>
    <mergeCell ref="B19:D19"/>
    <mergeCell ref="B21:D21"/>
    <mergeCell ref="B23:D23"/>
    <mergeCell ref="B32:C32"/>
    <mergeCell ref="D160:E160"/>
    <mergeCell ref="B152:C152"/>
    <mergeCell ref="G152:H152"/>
    <mergeCell ref="B35:C35"/>
    <mergeCell ref="B44:D44"/>
    <mergeCell ref="B63:C63"/>
    <mergeCell ref="B85:D85"/>
    <mergeCell ref="B88:D88"/>
    <mergeCell ref="B148:D148"/>
    <mergeCell ref="B91:D91"/>
    <mergeCell ref="B100:D100"/>
    <mergeCell ref="B110:D110"/>
    <mergeCell ref="B114:E114"/>
    <mergeCell ref="B119:D119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izvrsenje programa gradenja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</dc:creator>
  <cp:lastModifiedBy>Nataša Kleković</cp:lastModifiedBy>
  <cp:lastPrinted>2021-03-26T08:15:08Z</cp:lastPrinted>
  <dcterms:created xsi:type="dcterms:W3CDTF">2015-12-04T08:53:55Z</dcterms:created>
  <dcterms:modified xsi:type="dcterms:W3CDTF">2021-03-26T12:57:30Z</dcterms:modified>
</cp:coreProperties>
</file>