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klekovic\Documents\2021.g\vijeće\35. sjednica\DIAR\"/>
    </mc:Choice>
  </mc:AlternateContent>
  <bookViews>
    <workbookView xWindow="2340" yWindow="2340" windowWidth="21600" windowHeight="11385" activeTab="3"/>
  </bookViews>
  <sheets>
    <sheet name="Program građenja za Vijeće" sheetId="1" r:id="rId1"/>
    <sheet name="Program građenja za Vijeće (2)" sheetId="2" r:id="rId2"/>
    <sheet name="Program građenja za Vijeće (3)" sheetId="4" r:id="rId3"/>
    <sheet name="1.izmjene i dopune Programa gra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6" l="1"/>
  <c r="E284" i="6" l="1"/>
  <c r="E281" i="6"/>
  <c r="E278" i="6"/>
  <c r="E270" i="6"/>
  <c r="E265" i="6"/>
  <c r="E264" i="6"/>
  <c r="F237" i="6"/>
  <c r="D230" i="6"/>
  <c r="F223" i="6" s="1"/>
  <c r="E269" i="6" s="1"/>
  <c r="F229" i="6"/>
  <c r="F182" i="6"/>
  <c r="F180" i="6" s="1"/>
  <c r="F176" i="6"/>
  <c r="D171" i="6"/>
  <c r="D173" i="6" s="1"/>
  <c r="D169" i="6"/>
  <c r="F167" i="6"/>
  <c r="D164" i="6"/>
  <c r="F163" i="6"/>
  <c r="F162" i="6"/>
  <c r="F154" i="6"/>
  <c r="D151" i="6"/>
  <c r="F150" i="6"/>
  <c r="E280" i="6" s="1"/>
  <c r="F149" i="6"/>
  <c r="F146" i="6"/>
  <c r="D143" i="6"/>
  <c r="F142" i="6"/>
  <c r="F141" i="6"/>
  <c r="F137" i="6"/>
  <c r="D136" i="6"/>
  <c r="D138" i="6" s="1"/>
  <c r="F132" i="6"/>
  <c r="D131" i="6"/>
  <c r="D133" i="6" s="1"/>
  <c r="F124" i="6"/>
  <c r="F112" i="6" s="1"/>
  <c r="E267" i="6" s="1"/>
  <c r="E124" i="6"/>
  <c r="F121" i="6"/>
  <c r="D118" i="6"/>
  <c r="F118" i="6" s="1"/>
  <c r="F115" i="6"/>
  <c r="F106" i="6"/>
  <c r="E266" i="6" s="1"/>
  <c r="D100" i="6"/>
  <c r="F99" i="6"/>
  <c r="F98" i="6"/>
  <c r="D95" i="6"/>
  <c r="F94" i="6"/>
  <c r="D85" i="6"/>
  <c r="F84" i="6"/>
  <c r="F83" i="6"/>
  <c r="F82" i="6"/>
  <c r="F78" i="6"/>
  <c r="F75" i="6"/>
  <c r="F71" i="6"/>
  <c r="D70" i="6"/>
  <c r="D72" i="6" s="1"/>
  <c r="D67" i="6"/>
  <c r="F66" i="6"/>
  <c r="F65" i="6"/>
  <c r="D63" i="6"/>
  <c r="F62" i="6"/>
  <c r="F61" i="6"/>
  <c r="F58" i="6"/>
  <c r="F55" i="6"/>
  <c r="F51" i="6"/>
  <c r="D50" i="6"/>
  <c r="D52" i="6" s="1"/>
  <c r="F21" i="6"/>
  <c r="F19" i="6"/>
  <c r="F16" i="6"/>
  <c r="D15" i="6"/>
  <c r="D17" i="6" s="1"/>
  <c r="F13" i="6" s="1"/>
  <c r="F44" i="6" l="1"/>
  <c r="F15" i="6"/>
  <c r="F70" i="6"/>
  <c r="E277" i="6" s="1"/>
  <c r="F160" i="6"/>
  <c r="E271" i="6" s="1"/>
  <c r="F131" i="6"/>
  <c r="F207" i="6"/>
  <c r="F50" i="6"/>
  <c r="F128" i="6"/>
  <c r="E268" i="6" s="1"/>
  <c r="F89" i="6"/>
  <c r="E263" i="6" s="1"/>
  <c r="F11" i="6"/>
  <c r="E262" i="6"/>
  <c r="F136" i="6"/>
  <c r="D181" i="4"/>
  <c r="F180" i="4"/>
  <c r="D188" i="4"/>
  <c r="D186" i="4"/>
  <c r="D153" i="4"/>
  <c r="E141" i="4"/>
  <c r="D135" i="4"/>
  <c r="F129" i="4" s="1"/>
  <c r="F141" i="4"/>
  <c r="E283" i="6" l="1"/>
  <c r="E286" i="6" s="1"/>
  <c r="E272" i="6"/>
  <c r="F42" i="6"/>
  <c r="F259" i="6" s="1"/>
  <c r="M156" i="4"/>
  <c r="D148" i="4"/>
  <c r="I157" i="4" l="1"/>
  <c r="H114" i="4" l="1"/>
  <c r="J112" i="4"/>
  <c r="H111" i="4" l="1"/>
  <c r="D67" i="4"/>
  <c r="D69" i="4" s="1"/>
  <c r="D32" i="4"/>
  <c r="D32" i="2"/>
  <c r="E301" i="4"/>
  <c r="E298" i="4"/>
  <c r="E295" i="4"/>
  <c r="E287" i="4"/>
  <c r="E283" i="4"/>
  <c r="E282" i="4"/>
  <c r="E281" i="4"/>
  <c r="F254" i="4"/>
  <c r="D247" i="4"/>
  <c r="F246" i="4"/>
  <c r="F240" i="4"/>
  <c r="E286" i="4" s="1"/>
  <c r="F199" i="4"/>
  <c r="F197" i="4" s="1"/>
  <c r="F193" i="4"/>
  <c r="D190" i="4"/>
  <c r="F177" i="4" s="1"/>
  <c r="F184" i="4"/>
  <c r="F179" i="4"/>
  <c r="I179" i="4" s="1"/>
  <c r="F171" i="4"/>
  <c r="D168" i="4"/>
  <c r="F167" i="4"/>
  <c r="E297" i="4" s="1"/>
  <c r="F166" i="4"/>
  <c r="F163" i="4"/>
  <c r="D160" i="4"/>
  <c r="F159" i="4"/>
  <c r="F158" i="4"/>
  <c r="D155" i="4"/>
  <c r="F154" i="4"/>
  <c r="F153" i="4"/>
  <c r="D150" i="4"/>
  <c r="F149" i="4"/>
  <c r="F148" i="4"/>
  <c r="F145" i="4"/>
  <c r="E285" i="4" s="1"/>
  <c r="F138" i="4"/>
  <c r="F135" i="4"/>
  <c r="F132" i="4"/>
  <c r="E284" i="4"/>
  <c r="F123" i="4"/>
  <c r="D117" i="4"/>
  <c r="F116" i="4"/>
  <c r="F115" i="4"/>
  <c r="D112" i="4"/>
  <c r="J111" i="4" s="1"/>
  <c r="F111" i="4"/>
  <c r="D102" i="4"/>
  <c r="L101" i="4"/>
  <c r="F101" i="4"/>
  <c r="F100" i="4"/>
  <c r="F99" i="4"/>
  <c r="F95" i="4"/>
  <c r="F92" i="4"/>
  <c r="F88" i="4"/>
  <c r="L87" i="4"/>
  <c r="D87" i="4"/>
  <c r="F87" i="4" s="1"/>
  <c r="D84" i="4"/>
  <c r="F83" i="4"/>
  <c r="F82" i="4"/>
  <c r="J80" i="4"/>
  <c r="D80" i="4"/>
  <c r="L79" i="4"/>
  <c r="F79" i="4"/>
  <c r="L78" i="4"/>
  <c r="F78" i="4"/>
  <c r="F75" i="4"/>
  <c r="F72" i="4"/>
  <c r="F68" i="4"/>
  <c r="L63" i="4"/>
  <c r="F63" i="4"/>
  <c r="F38" i="4"/>
  <c r="F36" i="4"/>
  <c r="E294" i="4" s="1"/>
  <c r="F33" i="4"/>
  <c r="H33" i="1"/>
  <c r="H32" i="1"/>
  <c r="D34" i="4" l="1"/>
  <c r="F30" i="4" s="1"/>
  <c r="F28" i="4" s="1"/>
  <c r="H38" i="4"/>
  <c r="F224" i="4"/>
  <c r="F32" i="4"/>
  <c r="H33" i="4"/>
  <c r="I33" i="4" s="1"/>
  <c r="F61" i="4"/>
  <c r="E288" i="4"/>
  <c r="I148" i="4"/>
  <c r="H36" i="4"/>
  <c r="I36" i="4" s="1"/>
  <c r="I153" i="4"/>
  <c r="I154" i="4" s="1"/>
  <c r="F106" i="4"/>
  <c r="E280" i="4" s="1"/>
  <c r="F67" i="4"/>
  <c r="I71" i="4" s="1"/>
  <c r="I72" i="4" s="1"/>
  <c r="E279" i="4"/>
  <c r="G90" i="4"/>
  <c r="H29" i="4"/>
  <c r="H32" i="4" s="1"/>
  <c r="D89" i="4"/>
  <c r="E300" i="4" l="1"/>
  <c r="E303" i="4" s="1"/>
  <c r="E289" i="4"/>
  <c r="I74" i="4"/>
  <c r="F59" i="4"/>
  <c r="F276" i="4" s="1"/>
  <c r="D87" i="2" l="1"/>
  <c r="D89" i="2" s="1"/>
  <c r="F88" i="2"/>
  <c r="L63" i="2"/>
  <c r="L101" i="2"/>
  <c r="L87" i="2" l="1"/>
  <c r="J80" i="2"/>
  <c r="L79" i="2"/>
  <c r="L78" i="2"/>
  <c r="E295" i="2"/>
  <c r="E292" i="2"/>
  <c r="E289" i="2"/>
  <c r="E281" i="2"/>
  <c r="E276" i="2"/>
  <c r="E275" i="2"/>
  <c r="F248" i="2"/>
  <c r="D241" i="2"/>
  <c r="F240" i="2"/>
  <c r="F234" i="2"/>
  <c r="E280" i="2" s="1"/>
  <c r="F218" i="2"/>
  <c r="F193" i="2"/>
  <c r="F191" i="2"/>
  <c r="F187" i="2"/>
  <c r="D184" i="2"/>
  <c r="F173" i="2" s="1"/>
  <c r="E282" i="2" s="1"/>
  <c r="D180" i="2"/>
  <c r="F179" i="2"/>
  <c r="D176" i="2"/>
  <c r="F175" i="2"/>
  <c r="F167" i="2"/>
  <c r="D164" i="2"/>
  <c r="F163" i="2"/>
  <c r="E291" i="2" s="1"/>
  <c r="F162" i="2"/>
  <c r="F159" i="2"/>
  <c r="D156" i="2"/>
  <c r="F155" i="2"/>
  <c r="F154" i="2"/>
  <c r="D151" i="2"/>
  <c r="F150" i="2"/>
  <c r="F149" i="2"/>
  <c r="D146" i="2"/>
  <c r="F141" i="2" s="1"/>
  <c r="E279" i="2" s="1"/>
  <c r="F145" i="2"/>
  <c r="F144" i="2"/>
  <c r="F138" i="2"/>
  <c r="F135" i="2"/>
  <c r="F132" i="2"/>
  <c r="F129" i="2"/>
  <c r="E278" i="2" s="1"/>
  <c r="F123" i="2"/>
  <c r="E277" i="2" s="1"/>
  <c r="D117" i="2"/>
  <c r="F116" i="2"/>
  <c r="F115" i="2"/>
  <c r="D112" i="2"/>
  <c r="F111" i="2"/>
  <c r="D102" i="2"/>
  <c r="F101" i="2"/>
  <c r="F100" i="2"/>
  <c r="F99" i="2"/>
  <c r="F95" i="2"/>
  <c r="F92" i="2"/>
  <c r="F87" i="2"/>
  <c r="G90" i="2" s="1"/>
  <c r="D84" i="2"/>
  <c r="F83" i="2"/>
  <c r="F82" i="2"/>
  <c r="D80" i="2"/>
  <c r="F61" i="2" s="1"/>
  <c r="F79" i="2"/>
  <c r="F78" i="2"/>
  <c r="F75" i="2"/>
  <c r="F72" i="2"/>
  <c r="D69" i="2"/>
  <c r="F68" i="2"/>
  <c r="F67" i="2"/>
  <c r="F63" i="2"/>
  <c r="F38" i="2"/>
  <c r="F36" i="2"/>
  <c r="D34" i="2"/>
  <c r="F33" i="2"/>
  <c r="F32" i="2"/>
  <c r="F30" i="2"/>
  <c r="F28" i="2" s="1"/>
  <c r="E292" i="1"/>
  <c r="E289" i="1"/>
  <c r="E286" i="1"/>
  <c r="E278" i="1"/>
  <c r="E273" i="1"/>
  <c r="E272" i="1"/>
  <c r="F245" i="1"/>
  <c r="D238" i="1"/>
  <c r="F231" i="1" s="1"/>
  <c r="F237" i="1"/>
  <c r="F190" i="1"/>
  <c r="F184" i="1"/>
  <c r="D181" i="1"/>
  <c r="D177" i="1"/>
  <c r="F176" i="1"/>
  <c r="D173" i="1"/>
  <c r="F172" i="1"/>
  <c r="F164" i="1"/>
  <c r="D161" i="1"/>
  <c r="F160" i="1"/>
  <c r="E288" i="1" s="1"/>
  <c r="F159" i="1"/>
  <c r="F156" i="1"/>
  <c r="D153" i="1"/>
  <c r="F152" i="1"/>
  <c r="F151" i="1"/>
  <c r="D148" i="1"/>
  <c r="F147" i="1"/>
  <c r="F146" i="1"/>
  <c r="D143" i="1"/>
  <c r="F142" i="1"/>
  <c r="F141" i="1"/>
  <c r="F135" i="1"/>
  <c r="F132" i="1"/>
  <c r="F129" i="1"/>
  <c r="F126" i="1"/>
  <c r="E275" i="1" s="1"/>
  <c r="F120" i="1"/>
  <c r="E274" i="1" s="1"/>
  <c r="D114" i="1"/>
  <c r="F113" i="1"/>
  <c r="F112" i="1"/>
  <c r="D109" i="1"/>
  <c r="F108" i="1"/>
  <c r="D99" i="1"/>
  <c r="F98" i="1"/>
  <c r="F97" i="1"/>
  <c r="F96" i="1"/>
  <c r="F92" i="1"/>
  <c r="F89" i="1"/>
  <c r="F86" i="1"/>
  <c r="D83" i="1"/>
  <c r="F82" i="1"/>
  <c r="F81" i="1"/>
  <c r="D79" i="1"/>
  <c r="F78" i="1"/>
  <c r="F77" i="1"/>
  <c r="F74" i="1"/>
  <c r="F71" i="1"/>
  <c r="D68" i="1"/>
  <c r="F67" i="1"/>
  <c r="F66" i="1"/>
  <c r="F63" i="1"/>
  <c r="F38" i="1"/>
  <c r="F36" i="1"/>
  <c r="D34" i="1"/>
  <c r="F30" i="1" s="1"/>
  <c r="F28" i="1" s="1"/>
  <c r="F33" i="1"/>
  <c r="F32" i="1"/>
  <c r="F61" i="1" l="1"/>
  <c r="E294" i="2"/>
  <c r="F106" i="2"/>
  <c r="E274" i="2" s="1"/>
  <c r="E288" i="2"/>
  <c r="E297" i="2" s="1"/>
  <c r="H29" i="2"/>
  <c r="H32" i="2" s="1"/>
  <c r="E273" i="2"/>
  <c r="E283" i="2" s="1"/>
  <c r="F59" i="2"/>
  <c r="F270" i="2" s="1"/>
  <c r="E291" i="1"/>
  <c r="F103" i="1"/>
  <c r="E271" i="1" s="1"/>
  <c r="F138" i="1"/>
  <c r="E276" i="1" s="1"/>
  <c r="F170" i="1"/>
  <c r="E279" i="1" s="1"/>
  <c r="E285" i="1"/>
  <c r="E270" i="1"/>
  <c r="E294" i="1"/>
  <c r="F215" i="1"/>
  <c r="E277" i="1"/>
  <c r="E280" i="1" s="1"/>
  <c r="F188" i="1"/>
  <c r="F59" i="1" l="1"/>
  <c r="F267" i="1" s="1"/>
</calcChain>
</file>

<file path=xl/sharedStrings.xml><?xml version="1.0" encoding="utf-8"?>
<sst xmlns="http://schemas.openxmlformats.org/spreadsheetml/2006/main" count="1684" uniqueCount="231">
  <si>
    <t>Na temelju članka 67. Zakona o komunalnom gospodarstvu ("Narodne  novine" broj 68/18, 110/18 i 32/20) i članka 31. Statuta Općine Punat ("Službene  novine Primorsko - goranske županije" broj 8/18, 10/19 i 3/20), Općinsko vijeće Općine Punat, na 34. sjednici održanoj 15. prosinca 2020. godine, donosi</t>
  </si>
  <si>
    <t>PROGRAM
građenja komunalne infrastrukture na području Općine Punat u 2021. godini</t>
  </si>
  <si>
    <t>Članak 1.</t>
  </si>
  <si>
    <t>Ovim Programom građenja komunalne infrastrukture  (u daljnjem tekstu: Program) određuju su građevine komunalne infrastrukture koje će se:</t>
  </si>
  <si>
    <t>- graditi radi uređenja neuređenih dijelova građevinskog područja</t>
  </si>
  <si>
    <t>- graditi u uređenim dijelovima građevinskog područja</t>
  </si>
  <si>
    <t>- graditi izvan građevinskog područja</t>
  </si>
  <si>
    <t>- rekonstruirati</t>
  </si>
  <si>
    <t>- uklanjati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</si>
  <si>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</si>
  <si>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</si>
  <si>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</si>
  <si>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</si>
  <si>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</si>
  <si>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</si>
  <si>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</si>
  <si>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</si>
  <si>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</si>
  <si>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</si>
  <si>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</si>
  <si>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</si>
  <si>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</si>
  <si>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</si>
  <si>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</si>
  <si>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</si>
  <si>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</si>
  <si>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</si>
  <si>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</si>
  <si>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</si>
  <si>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</si>
  <si>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</si>
  <si>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</si>
  <si>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</si>
  <si>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Izgradnja nerazvrstane ceste SU15</t>
  </si>
  <si>
    <t>građenje</t>
  </si>
  <si>
    <t>R212.9</t>
  </si>
  <si>
    <t>namjeniski prihodi od zaduživanja</t>
  </si>
  <si>
    <t>nadzor</t>
  </si>
  <si>
    <t>UKUPNO</t>
  </si>
  <si>
    <t>b)</t>
  </si>
  <si>
    <t>Izgradnja nerazvrstane ceste OU41</t>
  </si>
  <si>
    <t xml:space="preserve">imovinsko pravne radnje </t>
  </si>
  <si>
    <t>R213</t>
  </si>
  <si>
    <t>komunalni doprinos</t>
  </si>
  <si>
    <t>c)</t>
  </si>
  <si>
    <t>Izgradnja nerazvrstane ceste OU42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</si>
  <si>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</si>
  <si>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</si>
  <si>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</si>
  <si>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</si>
  <si>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</si>
  <si>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</si>
  <si>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</si>
  <si>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</si>
  <si>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</si>
  <si>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</si>
  <si>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</si>
  <si>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</si>
  <si>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</si>
  <si>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</si>
  <si>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</si>
  <si>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</si>
  <si>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</si>
  <si>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</si>
  <si>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</si>
  <si>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</si>
  <si>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</si>
  <si>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</si>
  <si>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t>Elaborati urisa izvedenog stanja nerazvrstanih cesta</t>
  </si>
  <si>
    <r>
      <rPr>
        <sz val="7"/>
        <rFont val="Arial"/>
        <family val="2"/>
      </rPr>
      <t>projektna dokumentacija</t>
    </r>
  </si>
  <si>
    <t>R253</t>
  </si>
  <si>
    <t>Izgradnja nerazvrstane ceste SU6</t>
  </si>
  <si>
    <t>Izgradnja nerazvrstane ceste OU27</t>
  </si>
  <si>
    <t>d)</t>
  </si>
  <si>
    <t>Izgradnja nerazvrstane ceste OU 28</t>
  </si>
  <si>
    <t>e)</t>
  </si>
  <si>
    <t>Izgradnja nerazvrstane ceste KPP18</t>
  </si>
  <si>
    <t>R212</t>
  </si>
  <si>
    <t>f)</t>
  </si>
  <si>
    <t>Izgradnja pločnika u dijelu ulice I.G. Kovačića</t>
  </si>
  <si>
    <t>g)</t>
  </si>
  <si>
    <t>Sanacija odvojka ulice Stari klanac</t>
  </si>
  <si>
    <t>h)</t>
  </si>
  <si>
    <t>Izgradnja nerazvrstane ceste - obalne šetnice</t>
  </si>
  <si>
    <t>i)</t>
  </si>
  <si>
    <t>Izgradnja nerazvrstane ceste KPP3</t>
  </si>
  <si>
    <t>j)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</si>
  <si>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</si>
  <si>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</si>
  <si>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</si>
  <si>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Uređenje Centralnog trga u Puntu</t>
  </si>
  <si>
    <t>R364.9</t>
  </si>
  <si>
    <t>naknada za koncesiju za turističko zemljište</t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</si>
  <si>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</si>
  <si>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</si>
  <si>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</si>
  <si>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</si>
  <si>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</si>
  <si>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</si>
  <si>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</si>
  <si>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</si>
  <si>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</si>
  <si>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</si>
  <si>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R415</t>
  </si>
  <si>
    <t>naknada za koncesiju  za turističko zemljište</t>
  </si>
  <si>
    <t>kapitalne pomoći iz državnog proračuna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</si>
  <si>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</si>
  <si>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</si>
  <si>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</si>
  <si>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</si>
  <si>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</si>
  <si>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t>R413</t>
  </si>
  <si>
    <t>Prometna urbana oprema  SU 6</t>
  </si>
  <si>
    <t>R413.9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</si>
  <si>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</si>
  <si>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</si>
  <si>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SU 15</t>
  </si>
  <si>
    <t>R215.9</t>
  </si>
  <si>
    <t>Izgradnja javne rasvjete na SU 6</t>
  </si>
  <si>
    <t>Izgradnja javne rasvjete na KPP18</t>
  </si>
  <si>
    <t>R215</t>
  </si>
  <si>
    <t>Izgradnja javne rasvjete u ulici Košljunska</t>
  </si>
  <si>
    <t>Ostala ulaganja u javnu rasvjetu - Punat</t>
  </si>
  <si>
    <t>ostali prihodi posebne namjene</t>
  </si>
  <si>
    <t>Ostala ulaganja u javnu rasvjetu - Stara Baška</t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</si>
  <si>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</si>
  <si>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</si>
  <si>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</si>
  <si>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</si>
  <si>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Izgradnja oborinske odvodnje SU 15</t>
  </si>
  <si>
    <t>Gradnja</t>
  </si>
  <si>
    <t>R256.9</t>
  </si>
  <si>
    <t>Izgradnja oborinske odvodnje SU 6</t>
  </si>
  <si>
    <t>Izgradnja oborinske odvodnje KPP18</t>
  </si>
  <si>
    <t>R256</t>
  </si>
  <si>
    <t>vodni doprinos</t>
  </si>
  <si>
    <t>Ostala ulaganja u izgradnju građevina oborinske odvodnje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</si>
  <si>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</si>
  <si>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</si>
  <si>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b/>
        <sz val="7"/>
        <rFont val="Arial"/>
        <family val="2"/>
      </rPr>
      <t>3.1.</t>
    </r>
  </si>
  <si>
    <t>Dodatna ulaganja u obnovu zapuštenih nerazvrstanih cesta - poljski putevi</t>
  </si>
  <si>
    <t>gradnja</t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</si>
  <si>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</si>
  <si>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</si>
  <si>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</si>
  <si>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</si>
  <si>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</si>
  <si>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</si>
  <si>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</si>
  <si>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</si>
  <si>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</si>
  <si>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</si>
  <si>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</si>
  <si>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</si>
  <si>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</si>
  <si>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</si>
  <si>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</si>
  <si>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</si>
  <si>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r>
      <rPr>
        <b/>
        <sz val="7"/>
        <rFont val="Arial"/>
        <family val="2"/>
      </rPr>
      <t>4.7.</t>
    </r>
  </si>
  <si>
    <t>JAVNA RASVJETA</t>
  </si>
  <si>
    <r>
      <rPr>
        <sz val="7"/>
        <rFont val="Arial"/>
        <family val="2"/>
      </rPr>
      <t>4.8.</t>
    </r>
  </si>
  <si>
    <t>Rekonstrukcija mrtvačnice na groblju u Puntu</t>
  </si>
  <si>
    <t>R585</t>
  </si>
  <si>
    <r>
      <rPr>
        <sz val="7"/>
        <rFont val="Arial"/>
        <family val="2"/>
      </rPr>
      <t>4.9.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</si>
  <si>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</si>
  <si>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</si>
  <si>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</si>
  <si>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</si>
  <si>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</si>
  <si>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</si>
  <si>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</si>
  <si>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</si>
  <si>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</si>
  <si>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</si>
  <si>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</si>
  <si>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</si>
  <si>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</si>
  <si>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</si>
  <si>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</si>
  <si>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</si>
  <si>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</si>
  <si>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</si>
  <si>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 xml:space="preserve">  U skladu sa sadržajem Programa prikazanim u članku 2. troškovi Programa građenja komunalne infrastrukture za 2021. godinu financiraju se sredstvima:</t>
  </si>
  <si>
    <t>KOMUNALNOG DOPRINOSA</t>
  </si>
  <si>
    <t>NAKNADE ZA KONCESIJU ZA TURISTIČKO ZEMLJIŠTE</t>
  </si>
  <si>
    <t>PRORAČUNA OPĆINE PUNAT</t>
  </si>
  <si>
    <t>a) ostali prihodi posebnih namjena</t>
  </si>
  <si>
    <t>b) vodni doprinos</t>
  </si>
  <si>
    <t>UGOVORA, NAKNADA I DRUGIH IZVORA</t>
  </si>
  <si>
    <t>a) namjenski prihodi od zaduživanja</t>
  </si>
  <si>
    <t>b) kapitalne pomoći iz državnog proračuna</t>
  </si>
  <si>
    <t>DONACIJA</t>
  </si>
  <si>
    <r>
      <rPr>
        <b/>
        <sz val="7"/>
        <rFont val="Times New Roman"/>
        <family val="1"/>
      </rPr>
      <t>UKUPNO</t>
    </r>
  </si>
  <si>
    <t>Članak 4.</t>
  </si>
  <si>
    <t>Članak 5.</t>
  </si>
  <si>
    <t>Sastavni dio ovog Programa čini Prilog 1. - Program gradnje građevina za gospodarenje komunalnim otpadom u 2021. godini.</t>
  </si>
  <si>
    <t>Ovaj Program objavit će se u "Službenim novinama Primorsko-goranske županije", a stupa na snagu 1. siječnja 2021. godine.</t>
  </si>
  <si>
    <t>PREDSJEDNIK</t>
  </si>
  <si>
    <t>KLASA: 021-05/20-01/9</t>
  </si>
  <si>
    <t>Goran Gržančić, dr. med.</t>
  </si>
  <si>
    <t>Punat, 15. prosinca 2020. godine</t>
  </si>
  <si>
    <t>URBROJ: 2142-02-01-20-9</t>
  </si>
  <si>
    <t>Izgradnja nogostupa Pod topol</t>
  </si>
  <si>
    <t>dodala od OU 27</t>
  </si>
  <si>
    <t>fali</t>
  </si>
  <si>
    <t>Uređenje nogostupa ispred hotela "Park"</t>
  </si>
  <si>
    <t>Uređenje prometnice  ispred hotela "Park"</t>
  </si>
  <si>
    <t>su6</t>
  </si>
  <si>
    <t>provjeriti Anamarija</t>
  </si>
  <si>
    <t>dodala neizvedeno iz 2020</t>
  </si>
  <si>
    <t>2020-fali</t>
  </si>
  <si>
    <t>fali uzeti iz kpp18</t>
  </si>
  <si>
    <t>višak</t>
  </si>
  <si>
    <t xml:space="preserve">ostatak vidjeti iz ostalih ulaganja </t>
  </si>
  <si>
    <t xml:space="preserve">nabava </t>
  </si>
  <si>
    <t>fali su 15</t>
  </si>
  <si>
    <t>uzeti KPP18</t>
  </si>
  <si>
    <t>uzeti za su 15</t>
  </si>
  <si>
    <t>Prometna urbana oprema  SU 15</t>
  </si>
  <si>
    <t>ugovor</t>
  </si>
  <si>
    <t>Na temelju članka 67. Zakona o komunalnom gospodarstvu ("Narodne  novine" broj 68/18, 110/18 i 32/20) i članka 31. Statuta Općine Punat ("Službene  novine Primorsko - goranske županije" broj 8/18, 10/19 i 3/20), Općinsko vijeće Općine Punat, na 35. sjednici održanoj 9. veljače 2021. godine, donosi</t>
  </si>
  <si>
    <t>U Programu građenja komunalne infrastrukture na području Općine Punat u 2021. godini ("Službene novine Primorsko - goranske županije", broj 41/20)</t>
  </si>
  <si>
    <t>članak 2. mijenja se i glasi:</t>
  </si>
  <si>
    <t>Članak 3. mijenja se i glasi:</t>
  </si>
  <si>
    <t>I. Izmjene i dopune PROGRAMA
građenja komunalne infrastrukture na području Općine Punat u 2021. godini</t>
  </si>
  <si>
    <t>Ove I. Izmjene i dopune Programa stupaju na snagu dan nakon objave u "Službenim novinama Primorsko-goranske županije".</t>
  </si>
  <si>
    <t>U Puntu, dana 9. veljače 2021. godine</t>
  </si>
  <si>
    <t>Uređenje nogostupa kod hotela "Park"</t>
  </si>
  <si>
    <t>KLASA: 021-05/21-01/1</t>
  </si>
  <si>
    <t>URBROJ: 2142-02-01-21-5</t>
  </si>
  <si>
    <t>Goran Gržančić, dr. med.,v.r.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</si>
</sst>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"/>
  </numFmts>
  <fonts count="36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2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top" wrapText="1"/>
    </xf>
    <xf numFmtId="164" fontId="7" fillId="2" borderId="0" xfId="0" applyNumberFormat="1" applyFont="1" applyFill="1" applyBorder="1" applyAlignment="1">
      <alignment horizontal="left" vertical="top" shrinkToFit="1"/>
    </xf>
    <xf numFmtId="0" fontId="0" fillId="2" borderId="0" xfId="0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4" fontId="7" fillId="2" borderId="0" xfId="0" applyNumberFormat="1" applyFont="1" applyFill="1" applyBorder="1" applyAlignment="1">
      <alignment horizontal="right" vertical="top" shrinkToFi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1"/>
    </xf>
    <xf numFmtId="0" fontId="13" fillId="0" borderId="1" xfId="0" applyFont="1" applyFill="1" applyBorder="1" applyAlignment="1">
      <alignment horizontal="left" vertical="top" wrapText="1" indent="2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4" fontId="0" fillId="0" borderId="3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2" fillId="0" borderId="4" xfId="0" applyFont="1" applyFill="1" applyBorder="1" applyAlignment="1">
      <alignment horizontal="left" vertical="top" wrapText="1" indent="4"/>
    </xf>
    <xf numFmtId="0" fontId="12" fillId="0" borderId="5" xfId="0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right" vertical="top" shrinkToFit="1"/>
    </xf>
    <xf numFmtId="0" fontId="12" fillId="0" borderId="3" xfId="0" applyFont="1" applyFill="1" applyBorder="1" applyAlignment="1">
      <alignment horizontal="left" vertical="top" wrapText="1" indent="4"/>
    </xf>
    <xf numFmtId="4" fontId="12" fillId="0" borderId="1" xfId="0" applyNumberFormat="1" applyFont="1" applyFill="1" applyBorder="1" applyAlignment="1">
      <alignment horizontal="right" vertical="top" shrinkToFit="1"/>
    </xf>
    <xf numFmtId="0" fontId="17" fillId="0" borderId="0" xfId="0" applyNumberFormat="1" applyFont="1" applyFill="1" applyBorder="1" applyAlignment="1">
      <alignment horizontal="left" vertical="top"/>
    </xf>
    <xf numFmtId="4" fontId="17" fillId="0" borderId="0" xfId="0" applyNumberFormat="1" applyFont="1" applyFill="1" applyBorder="1" applyAlignment="1">
      <alignment horizontal="left" vertical="top"/>
    </xf>
    <xf numFmtId="0" fontId="12" fillId="0" borderId="6" xfId="0" applyFont="1" applyFill="1" applyBorder="1" applyAlignment="1">
      <alignment horizontal="left" vertical="top" wrapText="1" indent="4"/>
    </xf>
    <xf numFmtId="0" fontId="10" fillId="0" borderId="1" xfId="0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right" vertical="top" shrinkToFit="1"/>
    </xf>
    <xf numFmtId="4" fontId="18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4" fontId="12" fillId="0" borderId="5" xfId="0" applyNumberFormat="1" applyFont="1" applyFill="1" applyBorder="1" applyAlignment="1">
      <alignment horizontal="center" vertical="top" wrapText="1" shrinkToFit="1"/>
    </xf>
    <xf numFmtId="0" fontId="12" fillId="0" borderId="0" xfId="0" applyFont="1" applyFill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center" vertical="top" wrapText="1" shrinkToFit="1"/>
    </xf>
    <xf numFmtId="0" fontId="12" fillId="3" borderId="0" xfId="0" applyFont="1" applyFill="1" applyBorder="1" applyAlignment="1">
      <alignment horizontal="left" vertical="top" wrapText="1"/>
    </xf>
    <xf numFmtId="0" fontId="19" fillId="3" borderId="0" xfId="0" applyFont="1" applyFill="1" applyBorder="1" applyAlignment="1">
      <alignment horizontal="left" wrapText="1"/>
    </xf>
    <xf numFmtId="4" fontId="12" fillId="3" borderId="0" xfId="0" applyNumberFormat="1" applyFont="1" applyFill="1" applyBorder="1" applyAlignment="1">
      <alignment horizontal="right" vertical="top" shrinkToFit="1"/>
    </xf>
    <xf numFmtId="0" fontId="19" fillId="0" borderId="0" xfId="0" applyFont="1" applyFill="1" applyBorder="1" applyAlignment="1">
      <alignment horizontal="left" wrapText="1"/>
    </xf>
    <xf numFmtId="4" fontId="19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 indent="4"/>
    </xf>
    <xf numFmtId="0" fontId="19" fillId="0" borderId="0" xfId="0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vertical="top" shrinkToFit="1"/>
    </xf>
    <xf numFmtId="0" fontId="13" fillId="3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 indent="2"/>
    </xf>
    <xf numFmtId="0" fontId="14" fillId="3" borderId="2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9" fillId="0" borderId="4" xfId="0" applyFont="1" applyFill="1" applyBorder="1" applyAlignment="1">
      <alignment horizontal="left" wrapText="1"/>
    </xf>
    <xf numFmtId="4" fontId="19" fillId="0" borderId="4" xfId="0" applyNumberFormat="1" applyFont="1" applyFill="1" applyBorder="1" applyAlignment="1">
      <alignment horizontal="left" wrapText="1"/>
    </xf>
    <xf numFmtId="4" fontId="12" fillId="0" borderId="8" xfId="0" applyNumberFormat="1" applyFont="1" applyFill="1" applyBorder="1" applyAlignment="1">
      <alignment horizontal="right" vertical="top" shrinkToFit="1"/>
    </xf>
    <xf numFmtId="4" fontId="12" fillId="0" borderId="9" xfId="0" applyNumberFormat="1" applyFont="1" applyFill="1" applyBorder="1" applyAlignment="1">
      <alignment horizontal="right" vertical="top" shrinkToFit="1"/>
    </xf>
    <xf numFmtId="4" fontId="12" fillId="0" borderId="3" xfId="0" applyNumberFormat="1" applyFont="1" applyFill="1" applyBorder="1" applyAlignment="1">
      <alignment horizontal="right" vertical="top" shrinkToFit="1"/>
    </xf>
    <xf numFmtId="4" fontId="12" fillId="0" borderId="3" xfId="0" applyNumberFormat="1" applyFont="1" applyFill="1" applyBorder="1" applyAlignment="1">
      <alignment horizontal="center" vertical="top" wrapText="1" shrinkToFit="1"/>
    </xf>
    <xf numFmtId="0" fontId="12" fillId="0" borderId="10" xfId="0" applyFont="1" applyFill="1" applyBorder="1" applyAlignment="1">
      <alignment horizontal="center" vertical="top" wrapText="1"/>
    </xf>
    <xf numFmtId="4" fontId="12" fillId="0" borderId="10" xfId="0" applyNumberFormat="1" applyFont="1" applyFill="1" applyBorder="1" applyAlignment="1">
      <alignment horizontal="right" vertical="top" shrinkToFit="1"/>
    </xf>
    <xf numFmtId="4" fontId="12" fillId="0" borderId="11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horizontal="right" vertical="top" shrinkToFit="1"/>
    </xf>
    <xf numFmtId="0" fontId="19" fillId="0" borderId="6" xfId="0" applyFont="1" applyFill="1" applyBorder="1" applyAlignment="1">
      <alignment horizontal="left" vertical="center" wrapText="1"/>
    </xf>
    <xf numFmtId="4" fontId="10" fillId="0" borderId="6" xfId="0" applyNumberFormat="1" applyFont="1" applyFill="1" applyBorder="1" applyAlignment="1">
      <alignment horizontal="right" vertical="top" shrinkToFit="1"/>
    </xf>
    <xf numFmtId="0" fontId="15" fillId="0" borderId="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right" vertical="top" shrinkToFit="1"/>
    </xf>
    <xf numFmtId="0" fontId="13" fillId="0" borderId="4" xfId="0" applyFont="1" applyFill="1" applyBorder="1" applyAlignment="1">
      <alignment horizontal="left" vertical="top" wrapText="1" indent="4"/>
    </xf>
    <xf numFmtId="0" fontId="12" fillId="0" borderId="13" xfId="0" applyFont="1" applyFill="1" applyBorder="1" applyAlignment="1">
      <alignment horizontal="center" vertical="top" wrapText="1"/>
    </xf>
    <xf numFmtId="4" fontId="12" fillId="0" borderId="14" xfId="0" applyNumberFormat="1" applyFont="1" applyFill="1" applyBorder="1" applyAlignment="1">
      <alignment horizontal="right" vertical="top" shrinkToFit="1"/>
    </xf>
    <xf numFmtId="0" fontId="10" fillId="0" borderId="15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right" vertical="top" shrinkToFit="1"/>
    </xf>
    <xf numFmtId="0" fontId="12" fillId="0" borderId="16" xfId="0" applyFont="1" applyFill="1" applyBorder="1" applyAlignment="1">
      <alignment horizontal="left" vertical="top" wrapText="1" indent="4"/>
    </xf>
    <xf numFmtId="0" fontId="12" fillId="0" borderId="8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left" vertical="top" wrapText="1" indent="4"/>
    </xf>
    <xf numFmtId="0" fontId="12" fillId="0" borderId="6" xfId="0" applyFont="1" applyFill="1" applyBorder="1" applyAlignment="1">
      <alignment horizontal="center" vertical="top" wrapText="1"/>
    </xf>
    <xf numFmtId="4" fontId="12" fillId="0" borderId="6" xfId="0" applyNumberFormat="1" applyFont="1" applyFill="1" applyBorder="1" applyAlignment="1">
      <alignment horizontal="center" vertical="top" wrapText="1" shrinkToFit="1"/>
    </xf>
    <xf numFmtId="0" fontId="0" fillId="0" borderId="1" xfId="0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 indent="4"/>
    </xf>
    <xf numFmtId="0" fontId="10" fillId="0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wrapText="1"/>
    </xf>
    <xf numFmtId="4" fontId="19" fillId="0" borderId="3" xfId="0" applyNumberFormat="1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wrapText="1"/>
    </xf>
    <xf numFmtId="4" fontId="10" fillId="3" borderId="0" xfId="0" applyNumberFormat="1" applyFont="1" applyFill="1" applyBorder="1" applyAlignment="1">
      <alignment horizontal="right" vertical="top" shrinkToFit="1"/>
    </xf>
    <xf numFmtId="0" fontId="12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wrapText="1"/>
    </xf>
    <xf numFmtId="4" fontId="19" fillId="0" borderId="1" xfId="0" applyNumberFormat="1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vertical="top" wrapText="1"/>
    </xf>
    <xf numFmtId="4" fontId="12" fillId="0" borderId="17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left" vertical="top" wrapText="1"/>
    </xf>
    <xf numFmtId="4" fontId="12" fillId="0" borderId="8" xfId="0" applyNumberFormat="1" applyFont="1" applyFill="1" applyBorder="1" applyAlignment="1">
      <alignment horizontal="center" vertical="top" wrapText="1" shrinkToFit="1"/>
    </xf>
    <xf numFmtId="0" fontId="12" fillId="0" borderId="3" xfId="0" applyFont="1" applyFill="1" applyBorder="1" applyAlignment="1">
      <alignment horizontal="center" vertical="top" wrapText="1"/>
    </xf>
    <xf numFmtId="4" fontId="12" fillId="0" borderId="4" xfId="0" applyNumberFormat="1" applyFont="1" applyFill="1" applyBorder="1" applyAlignment="1">
      <alignment horizontal="right" vertical="top" shrinkToFit="1"/>
    </xf>
    <xf numFmtId="4" fontId="12" fillId="0" borderId="4" xfId="0" applyNumberFormat="1" applyFont="1" applyFill="1" applyBorder="1" applyAlignment="1">
      <alignment horizontal="center" vertical="top" wrapText="1" shrinkToFit="1"/>
    </xf>
    <xf numFmtId="4" fontId="12" fillId="0" borderId="15" xfId="0" applyNumberFormat="1" applyFont="1" applyFill="1" applyBorder="1" applyAlignment="1">
      <alignment horizontal="right" vertical="top" shrinkToFit="1"/>
    </xf>
    <xf numFmtId="4" fontId="19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4" fontId="19" fillId="0" borderId="4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12" fillId="0" borderId="8" xfId="0" applyNumberFormat="1" applyFont="1" applyBorder="1" applyAlignment="1">
      <alignment horizontal="right" vertical="top" shrinkToFit="1"/>
    </xf>
    <xf numFmtId="0" fontId="16" fillId="0" borderId="0" xfId="0" applyFont="1" applyFill="1" applyBorder="1" applyAlignment="1">
      <alignment horizontal="left" vertical="top" wrapText="1"/>
    </xf>
    <xf numFmtId="4" fontId="19" fillId="2" borderId="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 indent="6"/>
    </xf>
    <xf numFmtId="4" fontId="0" fillId="0" borderId="0" xfId="0" applyNumberForma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wrapText="1"/>
    </xf>
    <xf numFmtId="4" fontId="25" fillId="3" borderId="0" xfId="0" applyNumberFormat="1" applyFont="1" applyFill="1" applyBorder="1" applyAlignment="1">
      <alignment horizontal="right" vertical="top" shrinkToFit="1"/>
    </xf>
    <xf numFmtId="4" fontId="11" fillId="3" borderId="0" xfId="0" applyNumberFormat="1" applyFont="1" applyFill="1" applyBorder="1" applyAlignment="1">
      <alignment horizontal="right" vertical="top" shrinkToFit="1"/>
    </xf>
    <xf numFmtId="4" fontId="25" fillId="0" borderId="0" xfId="0" applyNumberFormat="1" applyFont="1" applyFill="1" applyBorder="1" applyAlignment="1">
      <alignment horizontal="right" vertical="top" shrinkToFit="1"/>
    </xf>
    <xf numFmtId="4" fontId="7" fillId="0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wrapText="1"/>
    </xf>
    <xf numFmtId="4" fontId="0" fillId="2" borderId="0" xfId="0" applyNumberFormat="1" applyFill="1" applyBorder="1" applyAlignment="1">
      <alignment horizontal="left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13" fillId="0" borderId="0" xfId="0" applyFont="1" applyFill="1" applyBorder="1" applyAlignment="1">
      <alignment horizontal="left" vertical="top" wrapText="1" indent="4"/>
    </xf>
    <xf numFmtId="0" fontId="13" fillId="0" borderId="0" xfId="0" applyFont="1" applyFill="1" applyBorder="1" applyAlignment="1">
      <alignment horizontal="left" vertical="top" wrapText="1" indent="2"/>
    </xf>
    <xf numFmtId="0" fontId="1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wrapText="1"/>
    </xf>
    <xf numFmtId="4" fontId="20" fillId="0" borderId="0" xfId="0" applyNumberFormat="1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left" wrapText="1"/>
    </xf>
    <xf numFmtId="4" fontId="19" fillId="0" borderId="7" xfId="0" applyNumberFormat="1" applyFont="1" applyFill="1" applyBorder="1" applyAlignment="1">
      <alignment horizontal="left" wrapText="1"/>
    </xf>
    <xf numFmtId="0" fontId="12" fillId="0" borderId="19" xfId="0" applyFont="1" applyFill="1" applyBorder="1" applyAlignment="1">
      <alignment horizontal="left" vertical="top" wrapText="1" indent="4"/>
    </xf>
    <xf numFmtId="0" fontId="12" fillId="0" borderId="19" xfId="0" applyFont="1" applyFill="1" applyBorder="1" applyAlignment="1">
      <alignment horizontal="center" vertical="top" wrapText="1"/>
    </xf>
    <xf numFmtId="4" fontId="12" fillId="0" borderId="5" xfId="0" applyNumberFormat="1" applyFont="1" applyFill="1" applyBorder="1" applyAlignment="1">
      <alignment horizontal="right" vertical="top" wrapText="1"/>
    </xf>
    <xf numFmtId="0" fontId="26" fillId="2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" fontId="2" fillId="0" borderId="23" xfId="0" applyNumberFormat="1" applyFont="1" applyFill="1" applyBorder="1" applyAlignment="1">
      <alignment horizontal="right" vertical="top" wrapText="1"/>
    </xf>
    <xf numFmtId="0" fontId="27" fillId="4" borderId="25" xfId="0" applyFont="1" applyFill="1" applyBorder="1" applyAlignment="1">
      <alignment horizontal="left" vertical="top"/>
    </xf>
    <xf numFmtId="0" fontId="27" fillId="4" borderId="15" xfId="0" applyFont="1" applyFill="1" applyBorder="1" applyAlignment="1">
      <alignment horizontal="left" vertical="top"/>
    </xf>
    <xf numFmtId="4" fontId="3" fillId="4" borderId="19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horizontal="left" wrapText="1"/>
    </xf>
    <xf numFmtId="0" fontId="6" fillId="0" borderId="27" xfId="0" applyFont="1" applyFill="1" applyBorder="1" applyAlignment="1">
      <alignment horizontal="left" vertical="top" wrapText="1"/>
    </xf>
    <xf numFmtId="4" fontId="28" fillId="0" borderId="28" xfId="0" applyNumberFormat="1" applyFont="1" applyFill="1" applyBorder="1" applyAlignment="1">
      <alignment horizontal="right" vertical="top" shrinkToFit="1"/>
    </xf>
    <xf numFmtId="4" fontId="0" fillId="0" borderId="29" xfId="0" applyNumberForma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vertical="top" wrapText="1"/>
    </xf>
    <xf numFmtId="4" fontId="28" fillId="0" borderId="26" xfId="0" applyNumberFormat="1" applyFont="1" applyFill="1" applyBorder="1" applyAlignment="1">
      <alignment horizontal="right" vertical="top" shrinkToFit="1"/>
    </xf>
    <xf numFmtId="0" fontId="29" fillId="0" borderId="29" xfId="0" applyFont="1" applyFill="1" applyBorder="1" applyAlignment="1">
      <alignment horizontal="left" vertical="top" wrapText="1"/>
    </xf>
    <xf numFmtId="4" fontId="30" fillId="0" borderId="26" xfId="0" applyNumberFormat="1" applyFont="1" applyFill="1" applyBorder="1" applyAlignment="1">
      <alignment horizontal="right" vertical="top" shrinkToFit="1"/>
    </xf>
    <xf numFmtId="4" fontId="31" fillId="0" borderId="26" xfId="0" applyNumberFormat="1" applyFont="1" applyFill="1" applyBorder="1" applyAlignment="1">
      <alignment horizontal="right" vertical="top" shrinkToFit="1"/>
    </xf>
    <xf numFmtId="0" fontId="6" fillId="0" borderId="30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4" fontId="31" fillId="0" borderId="31" xfId="0" applyNumberFormat="1" applyFont="1" applyFill="1" applyBorder="1" applyAlignment="1">
      <alignment horizontal="right" vertical="top" shrinkToFit="1"/>
    </xf>
    <xf numFmtId="0" fontId="29" fillId="5" borderId="32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wrapText="1"/>
    </xf>
    <xf numFmtId="4" fontId="33" fillId="5" borderId="11" xfId="0" applyNumberFormat="1" applyFont="1" applyFill="1" applyBorder="1" applyAlignment="1">
      <alignment horizontal="right" vertical="top" shrinkToFit="1"/>
    </xf>
    <xf numFmtId="0" fontId="18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4" fontId="17" fillId="0" borderId="3" xfId="0" applyNumberFormat="1" applyFont="1" applyFill="1" applyBorder="1" applyAlignment="1">
      <alignment horizontal="right" vertical="top" shrinkToFit="1"/>
    </xf>
    <xf numFmtId="0" fontId="6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 indent="6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19" fillId="0" borderId="0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4" fontId="0" fillId="6" borderId="0" xfId="0" applyNumberFormat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0" fontId="19" fillId="6" borderId="4" xfId="0" applyFont="1" applyFill="1" applyBorder="1" applyAlignment="1">
      <alignment horizontal="left" wrapText="1"/>
    </xf>
    <xf numFmtId="4" fontId="19" fillId="6" borderId="4" xfId="0" applyNumberFormat="1" applyFont="1" applyFill="1" applyBorder="1" applyAlignment="1">
      <alignment horizontal="left" wrapText="1"/>
    </xf>
    <xf numFmtId="0" fontId="12" fillId="6" borderId="4" xfId="0" applyFont="1" applyFill="1" applyBorder="1" applyAlignment="1">
      <alignment horizontal="left" vertical="top" wrapText="1" indent="4"/>
    </xf>
    <xf numFmtId="0" fontId="12" fillId="6" borderId="8" xfId="0" applyFont="1" applyFill="1" applyBorder="1" applyAlignment="1">
      <alignment horizontal="center" vertical="top" wrapText="1"/>
    </xf>
    <xf numFmtId="4" fontId="12" fillId="6" borderId="8" xfId="0" applyNumberFormat="1" applyFont="1" applyFill="1" applyBorder="1" applyAlignment="1">
      <alignment horizontal="right" vertical="top" shrinkToFit="1"/>
    </xf>
    <xf numFmtId="4" fontId="12" fillId="6" borderId="5" xfId="0" applyNumberFormat="1" applyFont="1" applyFill="1" applyBorder="1" applyAlignment="1">
      <alignment horizontal="center" vertical="top" wrapText="1" shrinkToFit="1"/>
    </xf>
    <xf numFmtId="0" fontId="34" fillId="0" borderId="0" xfId="0" applyFont="1" applyFill="1" applyBorder="1" applyAlignment="1">
      <alignment horizontal="left" vertical="top"/>
    </xf>
    <xf numFmtId="0" fontId="12" fillId="6" borderId="5" xfId="0" applyFont="1" applyFill="1" applyBorder="1" applyAlignment="1">
      <alignment horizontal="center" vertical="top" wrapText="1"/>
    </xf>
    <xf numFmtId="4" fontId="12" fillId="0" borderId="16" xfId="0" applyNumberFormat="1" applyFont="1" applyFill="1" applyBorder="1" applyAlignment="1">
      <alignment horizontal="right" vertical="top" shrinkToFit="1"/>
    </xf>
    <xf numFmtId="4" fontId="12" fillId="6" borderId="1" xfId="0" applyNumberFormat="1" applyFont="1" applyFill="1" applyBorder="1" applyAlignment="1">
      <alignment horizontal="right" vertical="top" shrinkToFit="1"/>
    </xf>
    <xf numFmtId="0" fontId="12" fillId="6" borderId="10" xfId="0" applyFont="1" applyFill="1" applyBorder="1" applyAlignment="1">
      <alignment horizontal="center" vertical="top" wrapText="1"/>
    </xf>
    <xf numFmtId="4" fontId="12" fillId="6" borderId="10" xfId="0" applyNumberFormat="1" applyFont="1" applyFill="1" applyBorder="1" applyAlignment="1">
      <alignment horizontal="right" vertical="top" shrinkToFit="1"/>
    </xf>
    <xf numFmtId="4" fontId="12" fillId="6" borderId="5" xfId="0" applyNumberFormat="1" applyFont="1" applyFill="1" applyBorder="1" applyAlignment="1">
      <alignment horizontal="right" vertical="top" shrinkToFit="1"/>
    </xf>
    <xf numFmtId="4" fontId="17" fillId="6" borderId="0" xfId="0" applyNumberFormat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12" fillId="6" borderId="4" xfId="0" applyFont="1" applyFill="1" applyBorder="1" applyAlignment="1">
      <alignment horizontal="center" vertical="top" wrapText="1"/>
    </xf>
    <xf numFmtId="43" fontId="35" fillId="0" borderId="0" xfId="0" applyNumberFormat="1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left" vertical="top"/>
    </xf>
    <xf numFmtId="4" fontId="35" fillId="6" borderId="0" xfId="0" applyNumberFormat="1" applyFont="1" applyFill="1" applyBorder="1" applyAlignment="1">
      <alignment horizontal="left" vertical="top"/>
    </xf>
    <xf numFmtId="0" fontId="35" fillId="6" borderId="0" xfId="0" applyFont="1" applyFill="1" applyBorder="1" applyAlignment="1">
      <alignment horizontal="left" vertical="top"/>
    </xf>
    <xf numFmtId="43" fontId="35" fillId="6" borderId="0" xfId="0" applyNumberFormat="1" applyFont="1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4" fontId="12" fillId="0" borderId="33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2" fontId="13" fillId="3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 indent="6"/>
    </xf>
    <xf numFmtId="0" fontId="16" fillId="0" borderId="3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2" fillId="6" borderId="3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"/>
  <sheetViews>
    <sheetView topLeftCell="A157" zoomScale="136" zoomScaleNormal="136" workbookViewId="0">
      <selection activeCell="G294" sqref="G294"/>
    </sheetView>
  </sheetViews>
  <sheetFormatPr defaultRowHeight="12.75" x14ac:dyDescent="0.2"/>
  <cols>
    <col min="1" max="1" width="7.83203125" style="3" customWidth="1"/>
    <col min="2" max="2" width="31.33203125" style="3" customWidth="1"/>
    <col min="3" max="3" width="11.1640625" style="3" customWidth="1"/>
    <col min="4" max="4" width="23" style="3" customWidth="1"/>
    <col min="5" max="5" width="20.1640625" style="3" customWidth="1"/>
    <col min="6" max="6" width="15.33203125" style="19" customWidth="1"/>
    <col min="7" max="7" width="11.6640625" style="3" bestFit="1" customWidth="1"/>
    <col min="8" max="8" width="14" style="3" customWidth="1"/>
    <col min="9" max="9" width="14.5" style="3" bestFit="1" customWidth="1"/>
    <col min="10" max="10" width="22.33203125" style="3" customWidth="1"/>
    <col min="11" max="11" width="11" style="3" customWidth="1"/>
    <col min="12" max="12" width="11.1640625" style="3" bestFit="1" customWidth="1"/>
    <col min="13" max="15" width="9.33203125" style="3"/>
    <col min="16" max="16" width="12.83203125" style="3" bestFit="1" customWidth="1"/>
    <col min="17" max="16384" width="9.33203125" style="3"/>
  </cols>
  <sheetData>
    <row r="1" spans="1:8" ht="17.100000000000001" customHeight="1" x14ac:dyDescent="0.2">
      <c r="A1" s="1"/>
      <c r="B1" s="1"/>
      <c r="C1" s="1"/>
      <c r="D1" s="1"/>
      <c r="E1" s="1"/>
      <c r="F1" s="2"/>
    </row>
    <row r="2" spans="1:8" ht="20.25" customHeight="1" x14ac:dyDescent="0.2">
      <c r="A2" s="249" t="s">
        <v>0</v>
      </c>
      <c r="B2" s="276"/>
      <c r="C2" s="276"/>
      <c r="D2" s="276"/>
      <c r="E2" s="276"/>
      <c r="F2" s="276"/>
    </row>
    <row r="3" spans="1:8" ht="9.75" customHeight="1" x14ac:dyDescent="0.2">
      <c r="A3" s="4"/>
      <c r="B3" s="5"/>
      <c r="C3" s="5"/>
      <c r="D3" s="5"/>
      <c r="E3" s="5"/>
      <c r="F3" s="6"/>
    </row>
    <row r="4" spans="1:8" ht="29.25" customHeight="1" x14ac:dyDescent="0.2">
      <c r="A4" s="241" t="s">
        <v>1</v>
      </c>
      <c r="B4" s="277"/>
      <c r="C4" s="277"/>
      <c r="D4" s="277"/>
      <c r="E4" s="277"/>
      <c r="F4" s="277"/>
      <c r="H4" s="7"/>
    </row>
    <row r="5" spans="1:8" ht="17.45" customHeight="1" x14ac:dyDescent="0.2">
      <c r="A5" s="241" t="s">
        <v>2</v>
      </c>
      <c r="B5" s="241"/>
      <c r="C5" s="241"/>
      <c r="D5" s="241"/>
      <c r="E5" s="241"/>
      <c r="F5" s="241"/>
    </row>
    <row r="6" spans="1:8" ht="12.75" customHeight="1" x14ac:dyDescent="0.2">
      <c r="A6" s="249" t="s">
        <v>3</v>
      </c>
      <c r="B6" s="249"/>
      <c r="C6" s="249"/>
      <c r="D6" s="249"/>
      <c r="E6" s="249"/>
      <c r="F6" s="249"/>
    </row>
    <row r="7" spans="1:8" ht="12" customHeight="1" x14ac:dyDescent="0.2">
      <c r="A7" s="249" t="s">
        <v>4</v>
      </c>
      <c r="B7" s="249"/>
      <c r="C7" s="249"/>
      <c r="D7" s="249"/>
      <c r="E7" s="249"/>
      <c r="F7" s="249"/>
    </row>
    <row r="8" spans="1:8" ht="14.25" customHeight="1" x14ac:dyDescent="0.2">
      <c r="A8" s="249" t="s">
        <v>5</v>
      </c>
      <c r="B8" s="249"/>
      <c r="C8" s="249"/>
      <c r="D8" s="249"/>
      <c r="E8" s="249"/>
      <c r="F8" s="249"/>
    </row>
    <row r="9" spans="1:8" ht="13.5" customHeight="1" x14ac:dyDescent="0.2">
      <c r="A9" s="249" t="s">
        <v>6</v>
      </c>
      <c r="B9" s="249"/>
      <c r="C9" s="249"/>
      <c r="D9" s="249"/>
      <c r="E9" s="249"/>
      <c r="F9" s="249"/>
    </row>
    <row r="10" spans="1:8" ht="12.75" customHeight="1" x14ac:dyDescent="0.2">
      <c r="A10" s="249" t="s">
        <v>7</v>
      </c>
      <c r="B10" s="249"/>
      <c r="C10" s="249"/>
      <c r="D10" s="249"/>
      <c r="E10" s="249"/>
      <c r="F10" s="249"/>
    </row>
    <row r="11" spans="1:8" ht="13.5" customHeight="1" x14ac:dyDescent="0.2">
      <c r="A11" s="249" t="s">
        <v>8</v>
      </c>
      <c r="B11" s="249"/>
      <c r="C11" s="249"/>
      <c r="D11" s="249"/>
      <c r="E11" s="249"/>
      <c r="F11" s="249"/>
    </row>
    <row r="12" spans="1:8" ht="17.45" customHeight="1" x14ac:dyDescent="0.2">
      <c r="A12" s="4"/>
      <c r="B12" s="4"/>
      <c r="C12" s="4"/>
      <c r="D12" s="4"/>
      <c r="E12" s="4"/>
      <c r="F12" s="8"/>
    </row>
    <row r="13" spans="1:8" ht="12.75" customHeight="1" x14ac:dyDescent="0.2">
      <c r="A13" s="249" t="s">
        <v>9</v>
      </c>
      <c r="B13" s="249"/>
      <c r="C13" s="249"/>
      <c r="D13" s="249"/>
      <c r="E13" s="249"/>
      <c r="F13" s="249"/>
    </row>
    <row r="14" spans="1:8" ht="13.5" customHeight="1" x14ac:dyDescent="0.2">
      <c r="A14" s="249" t="s">
        <v>10</v>
      </c>
      <c r="B14" s="249"/>
      <c r="C14" s="249"/>
      <c r="D14" s="249"/>
      <c r="E14" s="249"/>
      <c r="F14" s="249"/>
    </row>
    <row r="15" spans="1:8" ht="15" customHeight="1" x14ac:dyDescent="0.2">
      <c r="A15" s="249" t="s">
        <v>11</v>
      </c>
      <c r="B15" s="249"/>
      <c r="C15" s="249"/>
      <c r="D15" s="249"/>
      <c r="E15" s="249"/>
      <c r="F15" s="249"/>
    </row>
    <row r="16" spans="1:8" ht="12.75" customHeight="1" x14ac:dyDescent="0.2">
      <c r="A16" s="249" t="s">
        <v>12</v>
      </c>
      <c r="B16" s="249"/>
      <c r="C16" s="249"/>
      <c r="D16" s="249"/>
      <c r="E16" s="249"/>
      <c r="F16" s="249"/>
    </row>
    <row r="17" spans="1:16" ht="13.5" customHeight="1" x14ac:dyDescent="0.2">
      <c r="A17" s="249" t="s">
        <v>13</v>
      </c>
      <c r="B17" s="249"/>
      <c r="C17" s="249"/>
      <c r="D17" s="249"/>
      <c r="E17" s="249"/>
      <c r="F17" s="249"/>
    </row>
    <row r="18" spans="1:16" ht="11.25" customHeight="1" x14ac:dyDescent="0.2">
      <c r="A18" s="249" t="s">
        <v>14</v>
      </c>
      <c r="B18" s="249"/>
      <c r="C18" s="249"/>
      <c r="D18" s="249"/>
      <c r="E18" s="249"/>
      <c r="F18" s="249"/>
    </row>
    <row r="19" spans="1:16" ht="12.75" customHeight="1" x14ac:dyDescent="0.2">
      <c r="A19" s="249" t="s">
        <v>15</v>
      </c>
      <c r="B19" s="249"/>
      <c r="C19" s="249"/>
      <c r="D19" s="249"/>
      <c r="E19" s="249"/>
      <c r="F19" s="249"/>
    </row>
    <row r="20" spans="1:16" ht="11.25" customHeight="1" x14ac:dyDescent="0.2">
      <c r="A20" s="249" t="s">
        <v>16</v>
      </c>
      <c r="B20" s="249"/>
      <c r="C20" s="249"/>
      <c r="D20" s="249"/>
      <c r="E20" s="249"/>
      <c r="F20" s="249"/>
    </row>
    <row r="21" spans="1:16" ht="12.75" customHeight="1" x14ac:dyDescent="0.2">
      <c r="A21" s="249" t="s">
        <v>17</v>
      </c>
      <c r="B21" s="249"/>
      <c r="C21" s="249"/>
      <c r="D21" s="249"/>
      <c r="E21" s="249"/>
      <c r="F21" s="249"/>
    </row>
    <row r="22" spans="1:16" ht="14.25" customHeight="1" x14ac:dyDescent="0.2">
      <c r="A22" s="249" t="s">
        <v>18</v>
      </c>
      <c r="B22" s="249"/>
      <c r="C22" s="249"/>
      <c r="D22" s="249"/>
      <c r="E22" s="249"/>
      <c r="F22" s="249"/>
    </row>
    <row r="23" spans="1:16" ht="12.75" customHeight="1" x14ac:dyDescent="0.2">
      <c r="A23" s="249" t="s">
        <v>19</v>
      </c>
      <c r="B23" s="249"/>
      <c r="C23" s="249"/>
      <c r="D23" s="249"/>
      <c r="E23" s="249"/>
      <c r="F23" s="249"/>
    </row>
    <row r="24" spans="1:16" ht="11.25" customHeight="1" x14ac:dyDescent="0.2">
      <c r="A24" s="249"/>
      <c r="B24" s="249"/>
      <c r="C24" s="249"/>
      <c r="D24" s="249"/>
      <c r="E24" s="249"/>
      <c r="F24" s="249"/>
    </row>
    <row r="25" spans="1:16" ht="11.25" customHeight="1" x14ac:dyDescent="0.2">
      <c r="A25" s="241" t="s">
        <v>20</v>
      </c>
      <c r="B25" s="241"/>
      <c r="C25" s="241"/>
      <c r="D25" s="241"/>
      <c r="E25" s="241"/>
      <c r="F25" s="241"/>
    </row>
    <row r="26" spans="1:16" ht="19.7" customHeight="1" x14ac:dyDescent="0.2">
      <c r="A26" s="249" t="s">
        <v>21</v>
      </c>
      <c r="B26" s="249"/>
      <c r="C26" s="249"/>
      <c r="D26" s="249"/>
      <c r="E26" s="249"/>
      <c r="F26" s="249"/>
    </row>
    <row r="27" spans="1:16" ht="16.5" customHeight="1" x14ac:dyDescent="0.2">
      <c r="A27" s="9" t="s">
        <v>22</v>
      </c>
      <c r="B27" s="275" t="s">
        <v>23</v>
      </c>
      <c r="C27" s="275"/>
      <c r="D27" s="275"/>
      <c r="E27" s="275"/>
      <c r="F27" s="275"/>
    </row>
    <row r="28" spans="1:16" ht="9.75" customHeight="1" x14ac:dyDescent="0.2">
      <c r="A28" s="10"/>
      <c r="B28" s="10"/>
      <c r="C28" s="10"/>
      <c r="D28" s="10"/>
      <c r="E28" s="11" t="s">
        <v>24</v>
      </c>
      <c r="F28" s="12">
        <f>SUM(F30,F40,F42,F46,F44,F48,F50,F52,F54,F56)</f>
        <v>1444302.67</v>
      </c>
    </row>
    <row r="29" spans="1:16" ht="14.25" customHeight="1" x14ac:dyDescent="0.2">
      <c r="A29" s="13" t="s">
        <v>25</v>
      </c>
      <c r="B29" s="13" t="s">
        <v>26</v>
      </c>
      <c r="C29" s="14" t="s">
        <v>27</v>
      </c>
      <c r="D29" s="15" t="s">
        <v>28</v>
      </c>
      <c r="E29" s="272" t="s">
        <v>29</v>
      </c>
      <c r="F29" s="272"/>
    </row>
    <row r="30" spans="1:16" ht="12.75" customHeight="1" x14ac:dyDescent="0.2">
      <c r="A30" s="16" t="s">
        <v>30</v>
      </c>
      <c r="B30" s="16" t="s">
        <v>31</v>
      </c>
      <c r="C30" s="17"/>
      <c r="D30" s="17"/>
      <c r="E30" s="17"/>
      <c r="F30" s="18">
        <f>SUM(D34,D36,D38,)</f>
        <v>1444302.67</v>
      </c>
      <c r="P30" s="19"/>
    </row>
    <row r="31" spans="1:16" ht="15" customHeight="1" x14ac:dyDescent="0.2">
      <c r="A31" s="20" t="s">
        <v>32</v>
      </c>
      <c r="B31" s="273" t="s">
        <v>33</v>
      </c>
      <c r="C31" s="273"/>
      <c r="D31" s="273"/>
      <c r="E31" s="21"/>
      <c r="F31" s="22"/>
      <c r="H31" s="19"/>
      <c r="P31" s="19"/>
    </row>
    <row r="32" spans="1:16" ht="18.75" customHeight="1" x14ac:dyDescent="0.2">
      <c r="A32" s="23"/>
      <c r="B32" s="24" t="s">
        <v>34</v>
      </c>
      <c r="C32" s="25" t="s">
        <v>35</v>
      </c>
      <c r="D32" s="26">
        <v>1301302.67</v>
      </c>
      <c r="E32" s="25" t="s">
        <v>36</v>
      </c>
      <c r="F32" s="26">
        <f>+D32</f>
        <v>1301302.67</v>
      </c>
      <c r="H32" s="19">
        <f>+D32-1097762.49</f>
        <v>203540.17999999993</v>
      </c>
      <c r="P32" s="19"/>
    </row>
    <row r="33" spans="1:16" ht="23.25" customHeight="1" x14ac:dyDescent="0.2">
      <c r="A33" s="23"/>
      <c r="B33" s="27" t="s">
        <v>37</v>
      </c>
      <c r="C33" s="25" t="s">
        <v>35</v>
      </c>
      <c r="D33" s="28">
        <v>61000</v>
      </c>
      <c r="E33" s="25" t="s">
        <v>36</v>
      </c>
      <c r="F33" s="26">
        <f>+D33</f>
        <v>61000</v>
      </c>
      <c r="H33" s="230">
        <f>1062152.5-D32</f>
        <v>-239150.16999999993</v>
      </c>
      <c r="I33" s="30"/>
      <c r="P33" s="19"/>
    </row>
    <row r="34" spans="1:16" ht="23.25" customHeight="1" x14ac:dyDescent="0.2">
      <c r="A34" s="1"/>
      <c r="B34" s="31"/>
      <c r="C34" s="32" t="s">
        <v>38</v>
      </c>
      <c r="D34" s="33">
        <f>SUM(D31:D33)</f>
        <v>1362302.67</v>
      </c>
      <c r="E34" s="34"/>
      <c r="F34" s="35"/>
      <c r="H34" s="29"/>
      <c r="I34" s="30"/>
      <c r="J34" s="7"/>
      <c r="L34" s="19"/>
      <c r="M34" s="7"/>
    </row>
    <row r="35" spans="1:16" ht="23.25" customHeight="1" x14ac:dyDescent="0.2">
      <c r="A35" s="20" t="s">
        <v>39</v>
      </c>
      <c r="B35" s="274" t="s">
        <v>40</v>
      </c>
      <c r="C35" s="274"/>
      <c r="D35" s="274"/>
      <c r="E35" s="21"/>
      <c r="F35" s="22"/>
      <c r="H35" s="29"/>
      <c r="I35" s="36"/>
      <c r="J35" s="37"/>
      <c r="K35" s="37"/>
    </row>
    <row r="36" spans="1:16" ht="18" customHeight="1" x14ac:dyDescent="0.2">
      <c r="A36" s="23"/>
      <c r="B36" s="27" t="s">
        <v>41</v>
      </c>
      <c r="C36" s="25" t="s">
        <v>42</v>
      </c>
      <c r="D36" s="26">
        <v>20000</v>
      </c>
      <c r="E36" s="38" t="s">
        <v>43</v>
      </c>
      <c r="F36" s="26">
        <f>+D36</f>
        <v>20000</v>
      </c>
      <c r="H36" s="29"/>
      <c r="I36" s="30"/>
      <c r="J36" s="29"/>
      <c r="K36" s="30"/>
      <c r="L36" s="19"/>
    </row>
    <row r="37" spans="1:16" ht="20.25" customHeight="1" x14ac:dyDescent="0.2">
      <c r="A37" s="20" t="s">
        <v>44</v>
      </c>
      <c r="B37" s="274" t="s">
        <v>45</v>
      </c>
      <c r="C37" s="274"/>
      <c r="D37" s="274"/>
      <c r="E37" s="21"/>
      <c r="F37" s="22"/>
      <c r="J37" s="7"/>
    </row>
    <row r="38" spans="1:16" ht="21" customHeight="1" x14ac:dyDescent="0.2">
      <c r="A38" s="23"/>
      <c r="B38" s="27" t="s">
        <v>46</v>
      </c>
      <c r="C38" s="25" t="s">
        <v>42</v>
      </c>
      <c r="D38" s="26">
        <v>62000</v>
      </c>
      <c r="E38" s="38" t="s">
        <v>43</v>
      </c>
      <c r="F38" s="26">
        <f>SUM(D38)</f>
        <v>62000</v>
      </c>
      <c r="H38" s="29"/>
      <c r="I38" s="30"/>
      <c r="J38" s="7"/>
    </row>
    <row r="39" spans="1:16" ht="20.25" customHeight="1" x14ac:dyDescent="0.2">
      <c r="A39" s="23"/>
      <c r="B39" s="27"/>
      <c r="C39" s="39"/>
      <c r="D39" s="35"/>
      <c r="E39" s="40"/>
      <c r="F39" s="35"/>
      <c r="H39" s="29"/>
      <c r="I39" s="30"/>
      <c r="J39" s="7"/>
    </row>
    <row r="40" spans="1:16" ht="18.75" customHeight="1" x14ac:dyDescent="0.2">
      <c r="A40" s="41" t="s">
        <v>47</v>
      </c>
      <c r="B40" s="257" t="s">
        <v>48</v>
      </c>
      <c r="C40" s="257"/>
      <c r="D40" s="257"/>
      <c r="E40" s="42"/>
      <c r="F40" s="43">
        <v>0</v>
      </c>
      <c r="H40" s="29"/>
      <c r="I40" s="30"/>
      <c r="J40" s="7"/>
    </row>
    <row r="41" spans="1:16" ht="18.75" customHeight="1" x14ac:dyDescent="0.2">
      <c r="A41" s="23"/>
      <c r="B41" s="269"/>
      <c r="C41" s="269"/>
      <c r="D41" s="269"/>
      <c r="E41" s="44"/>
      <c r="F41" s="45"/>
      <c r="H41" s="29"/>
      <c r="I41" s="30"/>
      <c r="J41" s="7"/>
      <c r="K41" s="19"/>
    </row>
    <row r="42" spans="1:16" ht="23.25" customHeight="1" x14ac:dyDescent="0.2">
      <c r="A42" s="41" t="s">
        <v>49</v>
      </c>
      <c r="B42" s="41" t="s">
        <v>50</v>
      </c>
      <c r="C42" s="42"/>
      <c r="D42" s="42"/>
      <c r="E42" s="42"/>
      <c r="F42" s="43">
        <v>0</v>
      </c>
      <c r="H42" s="29"/>
      <c r="I42" s="30"/>
      <c r="J42" s="7"/>
    </row>
    <row r="43" spans="1:16" ht="12" customHeight="1" x14ac:dyDescent="0.2">
      <c r="A43" s="23"/>
      <c r="B43" s="44"/>
      <c r="C43" s="44"/>
      <c r="D43" s="44"/>
      <c r="E43" s="44"/>
      <c r="F43" s="45"/>
      <c r="H43" s="46"/>
      <c r="I43" s="30"/>
      <c r="J43" s="7"/>
      <c r="K43" s="19"/>
    </row>
    <row r="44" spans="1:16" ht="23.25" customHeight="1" x14ac:dyDescent="0.2">
      <c r="A44" s="41" t="s">
        <v>51</v>
      </c>
      <c r="B44" s="41" t="s">
        <v>52</v>
      </c>
      <c r="C44" s="42"/>
      <c r="D44" s="42"/>
      <c r="E44" s="42"/>
      <c r="F44" s="43">
        <v>0</v>
      </c>
      <c r="H44" s="46"/>
      <c r="I44" s="30"/>
      <c r="J44" s="7"/>
    </row>
    <row r="45" spans="1:16" ht="9" customHeight="1" x14ac:dyDescent="0.2">
      <c r="A45" s="23"/>
      <c r="B45" s="44"/>
      <c r="C45" s="44"/>
      <c r="D45" s="44"/>
      <c r="E45" s="44"/>
      <c r="F45" s="45"/>
      <c r="H45" s="46"/>
      <c r="I45" s="30"/>
      <c r="J45" s="46"/>
    </row>
    <row r="46" spans="1:16" ht="8.85" customHeight="1" x14ac:dyDescent="0.2">
      <c r="A46" s="41" t="s">
        <v>53</v>
      </c>
      <c r="B46" s="41" t="s">
        <v>54</v>
      </c>
      <c r="C46" s="42"/>
      <c r="D46" s="42"/>
      <c r="E46" s="42"/>
      <c r="F46" s="43">
        <v>0</v>
      </c>
      <c r="H46" s="46"/>
      <c r="I46" s="30"/>
      <c r="J46" s="46"/>
      <c r="K46" s="30"/>
    </row>
    <row r="47" spans="1:16" ht="9" customHeight="1" x14ac:dyDescent="0.2">
      <c r="A47" s="23"/>
      <c r="B47" s="44"/>
      <c r="C47" s="44"/>
      <c r="D47" s="44"/>
      <c r="E47" s="44"/>
      <c r="F47" s="45"/>
      <c r="J47" s="46"/>
    </row>
    <row r="48" spans="1:16" ht="8.85" customHeight="1" x14ac:dyDescent="0.2">
      <c r="A48" s="41" t="s">
        <v>55</v>
      </c>
      <c r="B48" s="41" t="s">
        <v>56</v>
      </c>
      <c r="C48" s="42"/>
      <c r="D48" s="42"/>
      <c r="E48" s="42"/>
      <c r="F48" s="43">
        <v>0</v>
      </c>
      <c r="H48" s="46"/>
      <c r="I48" s="30"/>
      <c r="J48" s="46"/>
    </row>
    <row r="49" spans="1:10" ht="9" customHeight="1" x14ac:dyDescent="0.2">
      <c r="A49" s="23"/>
      <c r="B49" s="44"/>
      <c r="C49" s="44"/>
      <c r="D49" s="44"/>
      <c r="E49" s="44"/>
      <c r="F49" s="45"/>
      <c r="H49" s="46"/>
      <c r="I49" s="30"/>
      <c r="J49" s="46"/>
    </row>
    <row r="50" spans="1:10" ht="8.85" customHeight="1" x14ac:dyDescent="0.2">
      <c r="A50" s="41" t="s">
        <v>57</v>
      </c>
      <c r="B50" s="41" t="s">
        <v>58</v>
      </c>
      <c r="C50" s="42"/>
      <c r="D50" s="42"/>
      <c r="E50" s="42"/>
      <c r="F50" s="43">
        <v>0</v>
      </c>
      <c r="H50" s="46"/>
      <c r="I50" s="30"/>
      <c r="J50" s="46"/>
    </row>
    <row r="51" spans="1:10" ht="9" customHeight="1" x14ac:dyDescent="0.2">
      <c r="A51" s="23"/>
      <c r="B51" s="47"/>
      <c r="C51" s="39"/>
      <c r="D51" s="35"/>
      <c r="E51" s="39"/>
      <c r="F51" s="35"/>
      <c r="I51" s="30"/>
    </row>
    <row r="52" spans="1:10" ht="12" customHeight="1" x14ac:dyDescent="0.2">
      <c r="A52" s="41" t="s">
        <v>59</v>
      </c>
      <c r="B52" s="41" t="s">
        <v>60</v>
      </c>
      <c r="C52" s="42"/>
      <c r="D52" s="42"/>
      <c r="E52" s="42"/>
      <c r="F52" s="43">
        <v>0</v>
      </c>
      <c r="I52" s="19"/>
    </row>
    <row r="53" spans="1:10" ht="11.25" customHeight="1" x14ac:dyDescent="0.2">
      <c r="A53" s="1"/>
      <c r="B53" s="48"/>
      <c r="C53" s="48"/>
      <c r="D53" s="35"/>
      <c r="E53" s="48"/>
      <c r="F53" s="49"/>
      <c r="H53" s="7"/>
      <c r="I53" s="19"/>
    </row>
    <row r="54" spans="1:10" x14ac:dyDescent="0.2">
      <c r="A54" s="50" t="s">
        <v>61</v>
      </c>
      <c r="B54" s="257" t="s">
        <v>62</v>
      </c>
      <c r="C54" s="265"/>
      <c r="D54" s="265"/>
      <c r="E54" s="42"/>
      <c r="F54" s="43">
        <v>0</v>
      </c>
      <c r="I54" s="19"/>
      <c r="J54" s="7"/>
    </row>
    <row r="55" spans="1:10" ht="12" customHeight="1" x14ac:dyDescent="0.2">
      <c r="A55" s="34"/>
      <c r="B55" s="34"/>
      <c r="C55" s="44"/>
      <c r="D55" s="44"/>
      <c r="E55" s="44"/>
      <c r="F55" s="35"/>
      <c r="H55" s="181"/>
      <c r="I55" s="182"/>
    </row>
    <row r="56" spans="1:10" x14ac:dyDescent="0.2">
      <c r="A56" s="50" t="s">
        <v>63</v>
      </c>
      <c r="B56" s="257" t="s">
        <v>64</v>
      </c>
      <c r="C56" s="265"/>
      <c r="D56" s="265"/>
      <c r="E56" s="42"/>
      <c r="F56" s="43">
        <v>0</v>
      </c>
      <c r="I56" s="19"/>
    </row>
    <row r="57" spans="1:10" ht="12" customHeight="1" x14ac:dyDescent="0.2">
      <c r="A57" s="51"/>
      <c r="B57" s="34"/>
      <c r="C57" s="52"/>
      <c r="D57" s="52"/>
      <c r="E57" s="44"/>
      <c r="F57" s="35"/>
      <c r="I57" s="19"/>
    </row>
    <row r="58" spans="1:10" ht="12" customHeight="1" x14ac:dyDescent="0.2">
      <c r="A58" s="9" t="s">
        <v>65</v>
      </c>
      <c r="B58" s="271" t="s">
        <v>66</v>
      </c>
      <c r="C58" s="271"/>
      <c r="D58" s="271"/>
      <c r="E58" s="271"/>
      <c r="F58" s="271"/>
    </row>
    <row r="59" spans="1:10" ht="16.5" customHeight="1" x14ac:dyDescent="0.2">
      <c r="A59" s="10"/>
      <c r="B59" s="53"/>
      <c r="C59" s="53"/>
      <c r="D59" s="53"/>
      <c r="E59" s="11" t="s">
        <v>24</v>
      </c>
      <c r="F59" s="54">
        <f>SUM(F61,F103,F116,F120,F126,F138,F166,F168,F170)</f>
        <v>3212974.29</v>
      </c>
    </row>
    <row r="60" spans="1:10" ht="11.25" customHeight="1" x14ac:dyDescent="0.2">
      <c r="A60" s="13" t="s">
        <v>25</v>
      </c>
      <c r="B60" s="55" t="s">
        <v>26</v>
      </c>
      <c r="C60" s="14" t="s">
        <v>27</v>
      </c>
      <c r="D60" s="56" t="s">
        <v>28</v>
      </c>
      <c r="E60" s="272" t="s">
        <v>29</v>
      </c>
      <c r="F60" s="272"/>
      <c r="I60" s="19"/>
    </row>
    <row r="61" spans="1:10" ht="14.25" customHeight="1" x14ac:dyDescent="0.2">
      <c r="A61" s="57" t="s">
        <v>67</v>
      </c>
      <c r="B61" s="16" t="s">
        <v>31</v>
      </c>
      <c r="C61" s="58"/>
      <c r="D61" s="58"/>
      <c r="E61" s="58"/>
      <c r="F61" s="59">
        <f>SUM(D63,D68,D71,D74,D79,D83,D86,D89,D92,D99)</f>
        <v>1641374.1600000001</v>
      </c>
      <c r="H61" s="19"/>
    </row>
    <row r="62" spans="1:10" ht="12.75" customHeight="1" x14ac:dyDescent="0.2">
      <c r="A62" s="20" t="s">
        <v>32</v>
      </c>
      <c r="B62" s="266" t="s">
        <v>68</v>
      </c>
      <c r="C62" s="266"/>
      <c r="D62" s="266"/>
      <c r="E62" s="60"/>
      <c r="F62" s="61"/>
    </row>
    <row r="63" spans="1:10" ht="18" customHeight="1" x14ac:dyDescent="0.2">
      <c r="A63" s="23"/>
      <c r="B63" s="24" t="s">
        <v>69</v>
      </c>
      <c r="C63" s="25" t="s">
        <v>70</v>
      </c>
      <c r="D63" s="62">
        <v>25000</v>
      </c>
      <c r="E63" s="38" t="s">
        <v>43</v>
      </c>
      <c r="F63" s="63">
        <f>SUM(D63)</f>
        <v>25000</v>
      </c>
    </row>
    <row r="64" spans="1:10" ht="24" customHeight="1" x14ac:dyDescent="0.2">
      <c r="A64" s="23"/>
      <c r="B64" s="27"/>
      <c r="C64" s="39"/>
      <c r="D64" s="64"/>
      <c r="E64" s="65"/>
      <c r="F64" s="64"/>
      <c r="H64" s="181"/>
      <c r="I64" s="182"/>
    </row>
    <row r="65" spans="1:11" ht="19.5" customHeight="1" x14ac:dyDescent="0.2">
      <c r="A65" s="20" t="s">
        <v>39</v>
      </c>
      <c r="B65" s="266" t="s">
        <v>71</v>
      </c>
      <c r="C65" s="266"/>
      <c r="D65" s="266"/>
      <c r="E65" s="60"/>
      <c r="F65" s="61"/>
      <c r="I65" s="19"/>
    </row>
    <row r="66" spans="1:11" ht="21" customHeight="1" x14ac:dyDescent="0.2">
      <c r="A66" s="23"/>
      <c r="B66" s="24" t="s">
        <v>34</v>
      </c>
      <c r="C66" s="66" t="s">
        <v>35</v>
      </c>
      <c r="D66" s="67">
        <v>650624.16</v>
      </c>
      <c r="E66" s="25" t="s">
        <v>36</v>
      </c>
      <c r="F66" s="68">
        <f>SUM(D66)</f>
        <v>650624.16</v>
      </c>
    </row>
    <row r="67" spans="1:11" ht="24.75" customHeight="1" x14ac:dyDescent="0.2">
      <c r="A67" s="23"/>
      <c r="B67" s="31" t="s">
        <v>37</v>
      </c>
      <c r="C67" s="25" t="s">
        <v>35</v>
      </c>
      <c r="D67" s="26">
        <v>20750</v>
      </c>
      <c r="E67" s="25" t="s">
        <v>36</v>
      </c>
      <c r="F67" s="68">
        <f>SUM(D67)</f>
        <v>20750</v>
      </c>
      <c r="I67" s="19"/>
    </row>
    <row r="68" spans="1:11" ht="19.5" customHeight="1" x14ac:dyDescent="0.2">
      <c r="A68" s="23"/>
      <c r="B68" s="47"/>
      <c r="C68" s="69" t="s">
        <v>38</v>
      </c>
      <c r="D68" s="49">
        <f>SUM(D66:D67)</f>
        <v>671374.16</v>
      </c>
      <c r="E68" s="34"/>
      <c r="F68" s="35"/>
    </row>
    <row r="69" spans="1:11" ht="9.75" customHeight="1" x14ac:dyDescent="0.2">
      <c r="A69" s="23"/>
      <c r="B69" s="27"/>
      <c r="C69" s="70"/>
      <c r="D69" s="64"/>
      <c r="E69" s="65"/>
      <c r="F69" s="64"/>
      <c r="I69" s="7"/>
    </row>
    <row r="70" spans="1:11" ht="14.25" customHeight="1" x14ac:dyDescent="0.2">
      <c r="A70" s="20" t="s">
        <v>44</v>
      </c>
      <c r="B70" s="266" t="s">
        <v>72</v>
      </c>
      <c r="C70" s="266"/>
      <c r="D70" s="266"/>
      <c r="E70" s="60"/>
      <c r="F70" s="61"/>
      <c r="I70" s="7"/>
    </row>
    <row r="71" spans="1:11" ht="21.75" customHeight="1" x14ac:dyDescent="0.2">
      <c r="A71" s="23"/>
      <c r="B71" s="24" t="s">
        <v>46</v>
      </c>
      <c r="C71" s="25" t="s">
        <v>42</v>
      </c>
      <c r="D71" s="62">
        <v>272000</v>
      </c>
      <c r="E71" s="38" t="s">
        <v>43</v>
      </c>
      <c r="F71" s="62">
        <f>SUM(D71)</f>
        <v>272000</v>
      </c>
      <c r="I71" s="7"/>
    </row>
    <row r="72" spans="1:11" ht="12.75" customHeight="1" x14ac:dyDescent="0.2">
      <c r="A72" s="71"/>
      <c r="B72" s="31"/>
      <c r="C72" s="72"/>
      <c r="D72" s="73"/>
      <c r="E72" s="74"/>
      <c r="F72" s="75"/>
      <c r="I72" s="7"/>
      <c r="K72" s="7"/>
    </row>
    <row r="73" spans="1:11" ht="25.5" customHeight="1" x14ac:dyDescent="0.2">
      <c r="A73" s="76" t="s">
        <v>73</v>
      </c>
      <c r="B73" s="270" t="s">
        <v>74</v>
      </c>
      <c r="C73" s="267"/>
      <c r="D73" s="270"/>
      <c r="E73" s="77"/>
      <c r="F73" s="78"/>
    </row>
    <row r="74" spans="1:11" ht="20.25" customHeight="1" x14ac:dyDescent="0.2">
      <c r="A74" s="23"/>
      <c r="B74" s="24" t="s">
        <v>69</v>
      </c>
      <c r="C74" s="25" t="s">
        <v>42</v>
      </c>
      <c r="D74" s="62">
        <v>100000</v>
      </c>
      <c r="E74" s="38" t="s">
        <v>43</v>
      </c>
      <c r="F74" s="63">
        <f>SUM(D74)</f>
        <v>100000</v>
      </c>
    </row>
    <row r="75" spans="1:11" ht="21" customHeight="1" x14ac:dyDescent="0.2">
      <c r="A75" s="1"/>
      <c r="B75" s="27"/>
      <c r="C75" s="48"/>
      <c r="D75" s="64"/>
      <c r="E75" s="79"/>
      <c r="F75" s="80"/>
    </row>
    <row r="76" spans="1:11" ht="18" customHeight="1" x14ac:dyDescent="0.2">
      <c r="A76" s="20" t="s">
        <v>75</v>
      </c>
      <c r="B76" s="266" t="s">
        <v>76</v>
      </c>
      <c r="C76" s="266"/>
      <c r="D76" s="266"/>
      <c r="E76" s="60"/>
      <c r="F76" s="61"/>
    </row>
    <row r="77" spans="1:11" ht="20.25" customHeight="1" x14ac:dyDescent="0.2">
      <c r="A77" s="23"/>
      <c r="B77" s="24" t="s">
        <v>34</v>
      </c>
      <c r="C77" s="25" t="s">
        <v>77</v>
      </c>
      <c r="D77" s="63">
        <v>100000</v>
      </c>
      <c r="E77" s="38" t="s">
        <v>43</v>
      </c>
      <c r="F77" s="62">
        <f>SUM(D77)</f>
        <v>100000</v>
      </c>
    </row>
    <row r="78" spans="1:11" ht="20.25" customHeight="1" x14ac:dyDescent="0.2">
      <c r="A78" s="23"/>
      <c r="B78" s="81" t="s">
        <v>37</v>
      </c>
      <c r="C78" s="82" t="s">
        <v>77</v>
      </c>
      <c r="D78" s="83">
        <v>5000</v>
      </c>
      <c r="E78" s="38" t="s">
        <v>43</v>
      </c>
      <c r="F78" s="62">
        <f>SUM(D78)</f>
        <v>5000</v>
      </c>
    </row>
    <row r="79" spans="1:11" ht="19.5" customHeight="1" x14ac:dyDescent="0.2">
      <c r="A79" s="23"/>
      <c r="B79" s="47"/>
      <c r="C79" s="84" t="s">
        <v>38</v>
      </c>
      <c r="D79" s="85">
        <f>SUM(D77:D78)</f>
        <v>105000</v>
      </c>
      <c r="E79" s="34"/>
      <c r="F79" s="35"/>
    </row>
    <row r="80" spans="1:11" ht="12" customHeight="1" x14ac:dyDescent="0.2">
      <c r="A80" s="20" t="s">
        <v>78</v>
      </c>
      <c r="B80" s="266" t="s">
        <v>79</v>
      </c>
      <c r="C80" s="267"/>
      <c r="D80" s="267"/>
      <c r="E80" s="60"/>
      <c r="F80" s="61"/>
      <c r="J80" s="19"/>
    </row>
    <row r="81" spans="1:10" ht="20.25" customHeight="1" x14ac:dyDescent="0.2">
      <c r="A81" s="23"/>
      <c r="B81" s="86" t="s">
        <v>34</v>
      </c>
      <c r="C81" s="87" t="s">
        <v>77</v>
      </c>
      <c r="D81" s="62">
        <v>200000</v>
      </c>
      <c r="E81" s="38" t="s">
        <v>43</v>
      </c>
      <c r="F81" s="62">
        <f>SUM(D81)</f>
        <v>200000</v>
      </c>
      <c r="I81" s="7"/>
    </row>
    <row r="82" spans="1:10" ht="20.25" customHeight="1" x14ac:dyDescent="0.2">
      <c r="A82" s="23"/>
      <c r="B82" s="81" t="s">
        <v>37</v>
      </c>
      <c r="C82" s="88" t="s">
        <v>77</v>
      </c>
      <c r="D82" s="83">
        <v>20000</v>
      </c>
      <c r="E82" s="38" t="s">
        <v>43</v>
      </c>
      <c r="F82" s="62">
        <f>SUM(D82)</f>
        <v>20000</v>
      </c>
    </row>
    <row r="83" spans="1:10" ht="19.5" customHeight="1" x14ac:dyDescent="0.2">
      <c r="A83" s="23"/>
      <c r="B83" s="47"/>
      <c r="C83" s="84" t="s">
        <v>38</v>
      </c>
      <c r="D83" s="85">
        <f>SUM(D81:D82)</f>
        <v>220000</v>
      </c>
      <c r="E83" s="34"/>
      <c r="F83" s="35"/>
    </row>
    <row r="84" spans="1:10" ht="20.25" customHeight="1" x14ac:dyDescent="0.2">
      <c r="A84" s="23"/>
      <c r="B84" s="89"/>
      <c r="C84" s="39"/>
      <c r="D84" s="64"/>
      <c r="E84" s="65"/>
      <c r="F84" s="64"/>
      <c r="I84" s="7"/>
    </row>
    <row r="85" spans="1:10" ht="15" customHeight="1" x14ac:dyDescent="0.2">
      <c r="A85" s="20" t="s">
        <v>80</v>
      </c>
      <c r="B85" s="266" t="s">
        <v>81</v>
      </c>
      <c r="C85" s="266"/>
      <c r="D85" s="266"/>
      <c r="E85" s="60"/>
      <c r="F85" s="61"/>
      <c r="J85" s="19"/>
    </row>
    <row r="86" spans="1:10" ht="18.75" customHeight="1" x14ac:dyDescent="0.2">
      <c r="A86" s="23"/>
      <c r="B86" s="24" t="s">
        <v>34</v>
      </c>
      <c r="C86" s="87" t="s">
        <v>77</v>
      </c>
      <c r="D86" s="62">
        <v>50000</v>
      </c>
      <c r="E86" s="38" t="s">
        <v>43</v>
      </c>
      <c r="F86" s="62">
        <f>SUM(D86)</f>
        <v>50000</v>
      </c>
    </row>
    <row r="87" spans="1:10" ht="18.75" customHeight="1" x14ac:dyDescent="0.2">
      <c r="A87" s="23"/>
      <c r="B87" s="47"/>
      <c r="C87" s="69"/>
      <c r="D87" s="49"/>
      <c r="E87" s="34"/>
      <c r="F87" s="35"/>
    </row>
    <row r="88" spans="1:10" ht="14.25" customHeight="1" x14ac:dyDescent="0.2">
      <c r="A88" s="20" t="s">
        <v>82</v>
      </c>
      <c r="B88" s="266" t="s">
        <v>83</v>
      </c>
      <c r="C88" s="266"/>
      <c r="D88" s="266"/>
      <c r="E88" s="60"/>
      <c r="F88" s="61"/>
    </row>
    <row r="89" spans="1:10" ht="19.5" customHeight="1" x14ac:dyDescent="0.2">
      <c r="A89" s="23"/>
      <c r="B89" s="24" t="s">
        <v>46</v>
      </c>
      <c r="C89" s="87" t="s">
        <v>42</v>
      </c>
      <c r="D89" s="62">
        <v>73000</v>
      </c>
      <c r="E89" s="38" t="s">
        <v>43</v>
      </c>
      <c r="F89" s="62">
        <f>SUM(D89)</f>
        <v>73000</v>
      </c>
      <c r="I89" s="7"/>
    </row>
    <row r="90" spans="1:10" ht="11.25" customHeight="1" x14ac:dyDescent="0.2">
      <c r="A90" s="23"/>
      <c r="B90" s="47"/>
      <c r="C90" s="39"/>
      <c r="D90" s="35"/>
      <c r="E90" s="40"/>
      <c r="F90" s="35"/>
      <c r="I90" s="7"/>
    </row>
    <row r="91" spans="1:10" ht="15.75" customHeight="1" x14ac:dyDescent="0.2">
      <c r="A91" s="20" t="s">
        <v>84</v>
      </c>
      <c r="B91" s="266" t="s">
        <v>85</v>
      </c>
      <c r="C91" s="266"/>
      <c r="D91" s="266"/>
      <c r="E91" s="60"/>
      <c r="F91" s="61"/>
      <c r="I91" s="7"/>
    </row>
    <row r="92" spans="1:10" ht="18.75" customHeight="1" x14ac:dyDescent="0.2">
      <c r="A92" s="23"/>
      <c r="B92" s="24" t="s">
        <v>46</v>
      </c>
      <c r="C92" s="87" t="s">
        <v>42</v>
      </c>
      <c r="D92" s="62">
        <v>50000</v>
      </c>
      <c r="E92" s="38" t="s">
        <v>43</v>
      </c>
      <c r="F92" s="62">
        <f>SUM(D92)</f>
        <v>50000</v>
      </c>
    </row>
    <row r="93" spans="1:10" ht="11.25" customHeight="1" x14ac:dyDescent="0.2">
      <c r="A93" s="23"/>
      <c r="B93" s="31"/>
      <c r="C93" s="90"/>
      <c r="D93" s="73"/>
      <c r="E93" s="91"/>
      <c r="F93" s="73"/>
    </row>
    <row r="94" spans="1:10" ht="18" customHeight="1" x14ac:dyDescent="0.2">
      <c r="A94" s="92"/>
      <c r="B94" s="93"/>
      <c r="C94" s="94"/>
      <c r="D94" s="75"/>
      <c r="E94" s="95"/>
      <c r="F94" s="73"/>
    </row>
    <row r="95" spans="1:10" ht="17.25" customHeight="1" x14ac:dyDescent="0.2">
      <c r="A95" s="76" t="s">
        <v>86</v>
      </c>
      <c r="B95" s="267" t="s">
        <v>87</v>
      </c>
      <c r="C95" s="267"/>
      <c r="D95" s="77"/>
      <c r="E95" s="77"/>
      <c r="F95" s="78"/>
    </row>
    <row r="96" spans="1:10" ht="19.5" customHeight="1" x14ac:dyDescent="0.2">
      <c r="A96" s="76"/>
      <c r="B96" s="24" t="s">
        <v>46</v>
      </c>
      <c r="C96" s="87" t="s">
        <v>42</v>
      </c>
      <c r="D96" s="62">
        <v>25000</v>
      </c>
      <c r="E96" s="38" t="s">
        <v>43</v>
      </c>
      <c r="F96" s="62">
        <f>SUM(D96)</f>
        <v>25000</v>
      </c>
    </row>
    <row r="97" spans="1:10" ht="20.25" customHeight="1" x14ac:dyDescent="0.2">
      <c r="A97" s="23"/>
      <c r="B97" s="24" t="s">
        <v>69</v>
      </c>
      <c r="C97" s="87" t="s">
        <v>70</v>
      </c>
      <c r="D97" s="62">
        <v>25000</v>
      </c>
      <c r="E97" s="38" t="s">
        <v>43</v>
      </c>
      <c r="F97" s="62">
        <f t="shared" ref="F97:F98" si="0">SUM(D97)</f>
        <v>25000</v>
      </c>
      <c r="H97" s="19"/>
    </row>
    <row r="98" spans="1:10" ht="18" customHeight="1" x14ac:dyDescent="0.2">
      <c r="A98" s="23"/>
      <c r="B98" s="24" t="s">
        <v>34</v>
      </c>
      <c r="C98" s="87" t="s">
        <v>77</v>
      </c>
      <c r="D98" s="62">
        <v>25000</v>
      </c>
      <c r="E98" s="38" t="s">
        <v>43</v>
      </c>
      <c r="F98" s="62">
        <f t="shared" si="0"/>
        <v>25000</v>
      </c>
    </row>
    <row r="99" spans="1:10" ht="10.5" customHeight="1" x14ac:dyDescent="0.2">
      <c r="A99" s="23"/>
      <c r="B99" s="31"/>
      <c r="C99" s="94" t="s">
        <v>38</v>
      </c>
      <c r="D99" s="75">
        <f>SUM(D96:D98)</f>
        <v>75000</v>
      </c>
      <c r="E99" s="95"/>
      <c r="F99" s="73"/>
    </row>
    <row r="100" spans="1:10" ht="11.25" customHeight="1" x14ac:dyDescent="0.2">
      <c r="A100" s="23"/>
      <c r="B100" s="47"/>
      <c r="C100" s="69"/>
      <c r="D100" s="49"/>
      <c r="E100" s="34"/>
      <c r="F100" s="35"/>
      <c r="I100" s="7"/>
    </row>
    <row r="101" spans="1:10" ht="18.75" customHeight="1" x14ac:dyDescent="0.2">
      <c r="A101" s="20"/>
      <c r="B101" s="266"/>
      <c r="C101" s="266"/>
      <c r="D101" s="266"/>
      <c r="E101" s="96"/>
      <c r="F101" s="97"/>
    </row>
    <row r="102" spans="1:10" ht="21" customHeight="1" x14ac:dyDescent="0.2">
      <c r="A102" s="23"/>
      <c r="B102" s="47"/>
      <c r="C102" s="69"/>
      <c r="D102" s="49"/>
      <c r="E102" s="34"/>
      <c r="F102" s="35"/>
    </row>
    <row r="103" spans="1:10" ht="18.75" customHeight="1" x14ac:dyDescent="0.2">
      <c r="A103" s="98" t="s">
        <v>88</v>
      </c>
      <c r="B103" s="268" t="s">
        <v>89</v>
      </c>
      <c r="C103" s="268"/>
      <c r="D103" s="268"/>
      <c r="E103" s="99"/>
      <c r="F103" s="100">
        <f>SUM(D109,D114)</f>
        <v>285000</v>
      </c>
      <c r="I103" s="7"/>
    </row>
    <row r="104" spans="1:10" ht="21" customHeight="1" x14ac:dyDescent="0.2">
      <c r="A104" s="23"/>
      <c r="B104" s="269"/>
      <c r="C104" s="269"/>
      <c r="D104" s="269"/>
      <c r="E104" s="44"/>
      <c r="F104" s="45"/>
    </row>
    <row r="105" spans="1:10" ht="21" customHeight="1" x14ac:dyDescent="0.2">
      <c r="A105" s="20" t="s">
        <v>32</v>
      </c>
      <c r="B105" s="266" t="s">
        <v>90</v>
      </c>
      <c r="C105" s="266"/>
      <c r="D105" s="266"/>
      <c r="E105" s="60"/>
      <c r="F105" s="61"/>
    </row>
    <row r="106" spans="1:10" ht="18.75" customHeight="1" x14ac:dyDescent="0.2">
      <c r="A106" s="23"/>
      <c r="B106" s="24" t="s">
        <v>34</v>
      </c>
      <c r="C106" s="87" t="s">
        <v>91</v>
      </c>
      <c r="D106" s="62">
        <v>235000</v>
      </c>
      <c r="E106" s="25" t="s">
        <v>36</v>
      </c>
      <c r="F106" s="62">
        <v>181000</v>
      </c>
      <c r="J106" s="37"/>
    </row>
    <row r="107" spans="1:10" ht="20.25" customHeight="1" x14ac:dyDescent="0.2">
      <c r="A107" s="23"/>
      <c r="B107" s="24"/>
      <c r="C107" s="87"/>
      <c r="D107" s="62"/>
      <c r="E107" s="101" t="s">
        <v>92</v>
      </c>
      <c r="F107" s="62">
        <v>54000</v>
      </c>
    </row>
    <row r="108" spans="1:10" ht="20.25" customHeight="1" x14ac:dyDescent="0.2">
      <c r="A108" s="23"/>
      <c r="B108" s="24" t="s">
        <v>37</v>
      </c>
      <c r="C108" s="87" t="s">
        <v>91</v>
      </c>
      <c r="D108" s="62">
        <v>15000</v>
      </c>
      <c r="E108" s="25" t="s">
        <v>36</v>
      </c>
      <c r="F108" s="62">
        <f t="shared" ref="F108" si="1">SUM(D108)</f>
        <v>15000</v>
      </c>
    </row>
    <row r="109" spans="1:10" ht="18.75" customHeight="1" x14ac:dyDescent="0.2">
      <c r="A109" s="23"/>
      <c r="B109" s="27"/>
      <c r="C109" s="102" t="s">
        <v>38</v>
      </c>
      <c r="D109" s="80">
        <f>SUM(D106:D108)</f>
        <v>250000</v>
      </c>
      <c r="E109" s="103"/>
      <c r="F109" s="64"/>
    </row>
    <row r="110" spans="1:10" ht="9" customHeight="1" x14ac:dyDescent="0.2">
      <c r="A110" s="92"/>
      <c r="B110" s="104"/>
      <c r="C110" s="104"/>
      <c r="D110" s="104"/>
      <c r="E110" s="104"/>
      <c r="F110" s="105"/>
    </row>
    <row r="111" spans="1:10" ht="18.75" customHeight="1" x14ac:dyDescent="0.2">
      <c r="A111" s="76" t="s">
        <v>39</v>
      </c>
      <c r="B111" s="267" t="s">
        <v>93</v>
      </c>
      <c r="C111" s="267"/>
      <c r="D111" s="77"/>
      <c r="E111" s="77"/>
      <c r="F111" s="78"/>
    </row>
    <row r="112" spans="1:10" ht="21.75" customHeight="1" x14ac:dyDescent="0.2">
      <c r="A112" s="23"/>
      <c r="B112" s="24" t="s">
        <v>69</v>
      </c>
      <c r="C112" s="87" t="s">
        <v>94</v>
      </c>
      <c r="D112" s="62">
        <v>10000</v>
      </c>
      <c r="E112" s="106" t="s">
        <v>43</v>
      </c>
      <c r="F112" s="107">
        <f>SUM(D112)</f>
        <v>10000</v>
      </c>
    </row>
    <row r="113" spans="1:10" x14ac:dyDescent="0.2">
      <c r="A113" s="23"/>
      <c r="B113" s="31" t="s">
        <v>34</v>
      </c>
      <c r="C113" s="88" t="s">
        <v>95</v>
      </c>
      <c r="D113" s="107">
        <v>25000</v>
      </c>
      <c r="E113" s="106" t="s">
        <v>43</v>
      </c>
      <c r="F113" s="107">
        <f>SUM(D113)</f>
        <v>25000</v>
      </c>
    </row>
    <row r="114" spans="1:10" x14ac:dyDescent="0.2">
      <c r="A114" s="23"/>
      <c r="B114" s="47"/>
      <c r="C114" s="69" t="s">
        <v>38</v>
      </c>
      <c r="D114" s="49">
        <f>SUM(D112:D113)</f>
        <v>35000</v>
      </c>
      <c r="E114" s="34"/>
      <c r="F114" s="35"/>
    </row>
    <row r="115" spans="1:10" ht="11.25" customHeight="1" x14ac:dyDescent="0.2">
      <c r="A115" s="23"/>
      <c r="B115" s="47"/>
      <c r="C115" s="69"/>
      <c r="D115" s="49"/>
      <c r="E115" s="34"/>
      <c r="F115" s="35"/>
      <c r="J115" s="39"/>
    </row>
    <row r="116" spans="1:10" ht="21" customHeight="1" x14ac:dyDescent="0.2">
      <c r="A116" s="50" t="s">
        <v>96</v>
      </c>
      <c r="B116" s="41" t="s">
        <v>97</v>
      </c>
      <c r="C116" s="42"/>
      <c r="D116" s="42"/>
      <c r="E116" s="42"/>
      <c r="F116" s="43">
        <v>0</v>
      </c>
      <c r="H116" s="7"/>
      <c r="J116" s="39"/>
    </row>
    <row r="117" spans="1:10" ht="9.75" customHeight="1" x14ac:dyDescent="0.2">
      <c r="A117" s="23"/>
      <c r="B117" s="44"/>
      <c r="C117" s="44"/>
      <c r="D117" s="44"/>
      <c r="E117" s="44"/>
      <c r="F117" s="45"/>
    </row>
    <row r="118" spans="1:10" ht="9" customHeight="1" x14ac:dyDescent="0.2">
      <c r="A118" s="50" t="s">
        <v>98</v>
      </c>
      <c r="B118" s="41" t="s">
        <v>52</v>
      </c>
      <c r="C118" s="42"/>
      <c r="D118" s="42"/>
      <c r="E118" s="42"/>
      <c r="F118" s="43">
        <v>0</v>
      </c>
    </row>
    <row r="119" spans="1:10" ht="16.5" customHeight="1" x14ac:dyDescent="0.2">
      <c r="A119" s="34"/>
      <c r="B119" s="34"/>
      <c r="C119" s="44"/>
      <c r="D119" s="44"/>
      <c r="E119" s="44"/>
      <c r="F119" s="35"/>
    </row>
    <row r="120" spans="1:10" x14ac:dyDescent="0.2">
      <c r="A120" s="41" t="s">
        <v>99</v>
      </c>
      <c r="B120" s="41" t="s">
        <v>100</v>
      </c>
      <c r="C120" s="99"/>
      <c r="D120" s="99"/>
      <c r="E120" s="99"/>
      <c r="F120" s="43">
        <f>SUM(D122)</f>
        <v>170000</v>
      </c>
    </row>
    <row r="121" spans="1:10" x14ac:dyDescent="0.2">
      <c r="A121" s="20" t="s">
        <v>32</v>
      </c>
      <c r="B121" s="266" t="s">
        <v>101</v>
      </c>
      <c r="C121" s="266"/>
      <c r="D121" s="266"/>
      <c r="E121" s="60"/>
      <c r="F121" s="61"/>
    </row>
    <row r="122" spans="1:10" ht="19.5" x14ac:dyDescent="0.2">
      <c r="A122" s="23"/>
      <c r="B122" s="24" t="s">
        <v>102</v>
      </c>
      <c r="C122" s="87" t="s">
        <v>103</v>
      </c>
      <c r="D122" s="62">
        <v>170000</v>
      </c>
      <c r="E122" s="87" t="s">
        <v>104</v>
      </c>
      <c r="F122" s="68">
        <v>34000</v>
      </c>
    </row>
    <row r="123" spans="1:10" ht="18.75" customHeight="1" x14ac:dyDescent="0.2">
      <c r="A123" s="23"/>
      <c r="B123" s="47"/>
      <c r="C123" s="39"/>
      <c r="D123" s="35"/>
      <c r="E123" s="25" t="s">
        <v>105</v>
      </c>
      <c r="F123" s="68">
        <v>136000</v>
      </c>
      <c r="H123" s="7"/>
    </row>
    <row r="124" spans="1:10" x14ac:dyDescent="0.2">
      <c r="A124" s="76"/>
      <c r="B124" s="267"/>
      <c r="C124" s="267"/>
      <c r="D124" s="35"/>
      <c r="E124" s="39"/>
      <c r="F124" s="35"/>
    </row>
    <row r="125" spans="1:10" x14ac:dyDescent="0.2">
      <c r="A125" s="23"/>
      <c r="B125" s="47"/>
      <c r="C125" s="39"/>
      <c r="D125" s="35"/>
      <c r="E125" s="34"/>
      <c r="F125" s="35"/>
    </row>
    <row r="126" spans="1:10" ht="18" x14ac:dyDescent="0.2">
      <c r="A126" s="98" t="s">
        <v>106</v>
      </c>
      <c r="B126" s="98" t="s">
        <v>107</v>
      </c>
      <c r="C126" s="99"/>
      <c r="D126" s="99"/>
      <c r="E126" s="99"/>
      <c r="F126" s="100">
        <f>SUM(D129,D132,D135)</f>
        <v>168172.75</v>
      </c>
    </row>
    <row r="127" spans="1:10" x14ac:dyDescent="0.2">
      <c r="A127" s="23"/>
      <c r="B127" s="44"/>
      <c r="C127" s="44"/>
      <c r="D127" s="44"/>
      <c r="E127" s="44"/>
      <c r="F127" s="45"/>
    </row>
    <row r="128" spans="1:10" x14ac:dyDescent="0.2">
      <c r="A128" s="20" t="s">
        <v>32</v>
      </c>
      <c r="B128" s="266" t="s">
        <v>108</v>
      </c>
      <c r="C128" s="266"/>
      <c r="D128" s="266"/>
      <c r="E128" s="60"/>
      <c r="F128" s="61"/>
    </row>
    <row r="129" spans="1:6" x14ac:dyDescent="0.2">
      <c r="A129" s="23"/>
      <c r="B129" s="24" t="s">
        <v>102</v>
      </c>
      <c r="C129" s="87" t="s">
        <v>109</v>
      </c>
      <c r="D129" s="62">
        <v>20000</v>
      </c>
      <c r="E129" s="106" t="s">
        <v>43</v>
      </c>
      <c r="F129" s="68">
        <f>SUM(D129)</f>
        <v>20000</v>
      </c>
    </row>
    <row r="130" spans="1:6" x14ac:dyDescent="0.2">
      <c r="A130" s="23"/>
      <c r="B130" s="47"/>
      <c r="C130" s="39"/>
      <c r="D130" s="35"/>
      <c r="E130" s="34"/>
      <c r="F130" s="35"/>
    </row>
    <row r="131" spans="1:6" x14ac:dyDescent="0.2">
      <c r="A131" s="20" t="s">
        <v>39</v>
      </c>
      <c r="B131" s="266" t="s">
        <v>110</v>
      </c>
      <c r="C131" s="266"/>
      <c r="D131" s="266"/>
      <c r="E131" s="60"/>
      <c r="F131" s="61"/>
    </row>
    <row r="132" spans="1:6" x14ac:dyDescent="0.2">
      <c r="A132" s="23"/>
      <c r="B132" s="24" t="s">
        <v>102</v>
      </c>
      <c r="C132" s="87" t="s">
        <v>111</v>
      </c>
      <c r="D132" s="62">
        <v>135000</v>
      </c>
      <c r="E132" s="106" t="s">
        <v>43</v>
      </c>
      <c r="F132" s="62">
        <f>SUM(D132)</f>
        <v>135000</v>
      </c>
    </row>
    <row r="133" spans="1:6" x14ac:dyDescent="0.2">
      <c r="A133" s="23"/>
      <c r="B133" s="47"/>
      <c r="C133" s="39"/>
      <c r="D133" s="35"/>
      <c r="E133" s="34"/>
      <c r="F133" s="35"/>
    </row>
    <row r="134" spans="1:6" x14ac:dyDescent="0.2">
      <c r="A134" s="20" t="s">
        <v>44</v>
      </c>
      <c r="B134" s="266" t="s">
        <v>112</v>
      </c>
      <c r="C134" s="266"/>
      <c r="D134" s="266"/>
      <c r="E134" s="60"/>
      <c r="F134" s="61"/>
    </row>
    <row r="135" spans="1:6" ht="19.5" x14ac:dyDescent="0.2">
      <c r="A135" s="23"/>
      <c r="B135" s="24" t="s">
        <v>102</v>
      </c>
      <c r="C135" s="87" t="s">
        <v>113</v>
      </c>
      <c r="D135" s="62">
        <v>13172.75</v>
      </c>
      <c r="E135" s="25" t="s">
        <v>36</v>
      </c>
      <c r="F135" s="62">
        <f>SUM(D135)</f>
        <v>13172.75</v>
      </c>
    </row>
    <row r="136" spans="1:6" x14ac:dyDescent="0.2">
      <c r="A136" s="92"/>
      <c r="B136" s="93"/>
      <c r="C136" s="55"/>
      <c r="D136" s="28"/>
      <c r="E136" s="108"/>
      <c r="F136" s="28"/>
    </row>
    <row r="137" spans="1:6" x14ac:dyDescent="0.2">
      <c r="A137" s="23"/>
      <c r="B137" s="47"/>
      <c r="C137" s="39"/>
      <c r="D137" s="35"/>
      <c r="E137" s="34"/>
      <c r="F137" s="35"/>
    </row>
    <row r="138" spans="1:6" x14ac:dyDescent="0.2">
      <c r="A138" s="98" t="s">
        <v>114</v>
      </c>
      <c r="B138" s="98" t="s">
        <v>115</v>
      </c>
      <c r="C138" s="99"/>
      <c r="D138" s="99"/>
      <c r="E138" s="99"/>
      <c r="F138" s="100">
        <f>SUM(D143,D148,D153,D156,D161,D164,)</f>
        <v>558348.65</v>
      </c>
    </row>
    <row r="139" spans="1:6" ht="12.75" customHeight="1" x14ac:dyDescent="0.2">
      <c r="A139" s="98"/>
      <c r="B139" s="98"/>
      <c r="C139" s="99"/>
      <c r="D139" s="99"/>
      <c r="E139" s="99"/>
      <c r="F139" s="100"/>
    </row>
    <row r="140" spans="1:6" ht="21.75" customHeight="1" x14ac:dyDescent="0.2">
      <c r="A140" s="20" t="s">
        <v>32</v>
      </c>
      <c r="B140" s="266" t="s">
        <v>116</v>
      </c>
      <c r="C140" s="266"/>
      <c r="D140" s="266"/>
      <c r="E140" s="60"/>
      <c r="F140" s="61"/>
    </row>
    <row r="141" spans="1:6" ht="19.5" x14ac:dyDescent="0.2">
      <c r="A141" s="23"/>
      <c r="B141" s="24" t="s">
        <v>102</v>
      </c>
      <c r="C141" s="101" t="s">
        <v>117</v>
      </c>
      <c r="D141" s="62">
        <v>213231.53</v>
      </c>
      <c r="E141" s="25" t="s">
        <v>36</v>
      </c>
      <c r="F141" s="62">
        <f>D141</f>
        <v>213231.53</v>
      </c>
    </row>
    <row r="142" spans="1:6" ht="19.5" x14ac:dyDescent="0.2">
      <c r="A142" s="23"/>
      <c r="B142" s="24" t="s">
        <v>37</v>
      </c>
      <c r="C142" s="101" t="s">
        <v>117</v>
      </c>
      <c r="D142" s="62">
        <v>8000</v>
      </c>
      <c r="E142" s="25" t="s">
        <v>36</v>
      </c>
      <c r="F142" s="62">
        <f>D142</f>
        <v>8000</v>
      </c>
    </row>
    <row r="143" spans="1:6" x14ac:dyDescent="0.2">
      <c r="A143" s="23"/>
      <c r="B143" s="31"/>
      <c r="C143" s="94" t="s">
        <v>38</v>
      </c>
      <c r="D143" s="75">
        <f>SUM(D140:D142)</f>
        <v>221231.53</v>
      </c>
      <c r="E143" s="34"/>
      <c r="F143" s="35"/>
    </row>
    <row r="144" spans="1:6" x14ac:dyDescent="0.2">
      <c r="A144" s="23"/>
      <c r="B144" s="47"/>
      <c r="C144" s="39"/>
      <c r="D144" s="35"/>
      <c r="E144" s="34"/>
      <c r="F144" s="35"/>
    </row>
    <row r="145" spans="1:6" x14ac:dyDescent="0.2">
      <c r="A145" s="20" t="s">
        <v>39</v>
      </c>
      <c r="B145" s="266" t="s">
        <v>118</v>
      </c>
      <c r="C145" s="266"/>
      <c r="D145" s="266"/>
      <c r="E145" s="60"/>
      <c r="F145" s="61"/>
    </row>
    <row r="146" spans="1:6" ht="20.25" customHeight="1" x14ac:dyDescent="0.2">
      <c r="A146" s="23"/>
      <c r="B146" s="24" t="s">
        <v>102</v>
      </c>
      <c r="C146" s="101" t="s">
        <v>117</v>
      </c>
      <c r="D146" s="62">
        <v>114117.12</v>
      </c>
      <c r="E146" s="25" t="s">
        <v>36</v>
      </c>
      <c r="F146" s="62">
        <f>SUM(D146)</f>
        <v>114117.12</v>
      </c>
    </row>
    <row r="147" spans="1:6" ht="19.5" x14ac:dyDescent="0.2">
      <c r="A147" s="23"/>
      <c r="B147" s="24" t="s">
        <v>37</v>
      </c>
      <c r="C147" s="101" t="s">
        <v>117</v>
      </c>
      <c r="D147" s="62">
        <v>4000</v>
      </c>
      <c r="E147" s="25" t="s">
        <v>36</v>
      </c>
      <c r="F147" s="62">
        <f>SUM(D147)</f>
        <v>4000</v>
      </c>
    </row>
    <row r="148" spans="1:6" x14ac:dyDescent="0.2">
      <c r="A148" s="23"/>
      <c r="B148" s="31"/>
      <c r="C148" s="94" t="s">
        <v>38</v>
      </c>
      <c r="D148" s="75">
        <f>SUM(D145:D147)</f>
        <v>118117.12</v>
      </c>
      <c r="E148" s="34"/>
      <c r="F148" s="35"/>
    </row>
    <row r="149" spans="1:6" x14ac:dyDescent="0.2">
      <c r="A149" s="23"/>
      <c r="B149" s="27"/>
      <c r="C149" s="102"/>
      <c r="D149" s="80"/>
      <c r="E149" s="34"/>
      <c r="F149" s="35"/>
    </row>
    <row r="150" spans="1:6" x14ac:dyDescent="0.2">
      <c r="A150" s="20" t="s">
        <v>44</v>
      </c>
      <c r="B150" s="262" t="s">
        <v>119</v>
      </c>
      <c r="C150" s="262"/>
      <c r="D150" s="262"/>
      <c r="E150" s="60"/>
      <c r="F150" s="61"/>
    </row>
    <row r="151" spans="1:6" x14ac:dyDescent="0.2">
      <c r="A151" s="23"/>
      <c r="B151" s="24" t="s">
        <v>102</v>
      </c>
      <c r="C151" s="101" t="s">
        <v>120</v>
      </c>
      <c r="D151" s="62">
        <v>30000</v>
      </c>
      <c r="E151" s="109" t="s">
        <v>43</v>
      </c>
      <c r="F151" s="62">
        <f>SUM(D151)</f>
        <v>30000</v>
      </c>
    </row>
    <row r="152" spans="1:6" ht="20.25" customHeight="1" x14ac:dyDescent="0.2">
      <c r="A152" s="23"/>
      <c r="B152" s="24" t="s">
        <v>37</v>
      </c>
      <c r="C152" s="101" t="s">
        <v>120</v>
      </c>
      <c r="D152" s="62">
        <v>4000</v>
      </c>
      <c r="E152" s="109" t="s">
        <v>43</v>
      </c>
      <c r="F152" s="62">
        <f>SUM(D152)</f>
        <v>4000</v>
      </c>
    </row>
    <row r="153" spans="1:6" x14ac:dyDescent="0.2">
      <c r="A153" s="23"/>
      <c r="B153" s="31"/>
      <c r="C153" s="94" t="s">
        <v>38</v>
      </c>
      <c r="D153" s="75">
        <f>SUM(D150:D152)</f>
        <v>34000</v>
      </c>
      <c r="E153" s="34"/>
      <c r="F153" s="35"/>
    </row>
    <row r="154" spans="1:6" x14ac:dyDescent="0.2">
      <c r="A154" s="23"/>
      <c r="B154" s="47"/>
      <c r="C154" s="39"/>
      <c r="D154" s="35"/>
      <c r="E154" s="108"/>
      <c r="F154" s="28"/>
    </row>
    <row r="155" spans="1:6" x14ac:dyDescent="0.2">
      <c r="A155" s="20" t="s">
        <v>73</v>
      </c>
      <c r="B155" s="262" t="s">
        <v>121</v>
      </c>
      <c r="C155" s="262"/>
      <c r="D155" s="262"/>
      <c r="E155" s="60"/>
      <c r="F155" s="61"/>
    </row>
    <row r="156" spans="1:6" x14ac:dyDescent="0.2">
      <c r="A156" s="23"/>
      <c r="B156" s="24" t="s">
        <v>102</v>
      </c>
      <c r="C156" s="101">
        <v>215</v>
      </c>
      <c r="D156" s="62">
        <v>40000</v>
      </c>
      <c r="E156" s="109" t="s">
        <v>43</v>
      </c>
      <c r="F156" s="62">
        <f>SUM(D156)</f>
        <v>40000</v>
      </c>
    </row>
    <row r="157" spans="1:6" x14ac:dyDescent="0.2">
      <c r="A157" s="23"/>
      <c r="B157" s="27"/>
      <c r="C157" s="110"/>
      <c r="D157" s="64"/>
      <c r="E157" s="101"/>
      <c r="F157" s="111"/>
    </row>
    <row r="158" spans="1:6" x14ac:dyDescent="0.2">
      <c r="A158" s="20" t="s">
        <v>75</v>
      </c>
      <c r="B158" s="266" t="s">
        <v>122</v>
      </c>
      <c r="C158" s="266"/>
      <c r="D158" s="266"/>
      <c r="E158" s="60"/>
      <c r="F158" s="61"/>
    </row>
    <row r="159" spans="1:6" x14ac:dyDescent="0.2">
      <c r="A159" s="23"/>
      <c r="B159" s="24" t="s">
        <v>102</v>
      </c>
      <c r="C159" s="101" t="s">
        <v>120</v>
      </c>
      <c r="D159" s="62">
        <v>110000</v>
      </c>
      <c r="E159" s="109" t="s">
        <v>43</v>
      </c>
      <c r="F159" s="62">
        <f>SUM(D159)</f>
        <v>110000</v>
      </c>
    </row>
    <row r="160" spans="1:6" ht="19.5" x14ac:dyDescent="0.2">
      <c r="A160" s="23"/>
      <c r="B160" s="24" t="s">
        <v>37</v>
      </c>
      <c r="C160" s="101" t="s">
        <v>120</v>
      </c>
      <c r="D160" s="62">
        <v>5000</v>
      </c>
      <c r="E160" s="109" t="s">
        <v>123</v>
      </c>
      <c r="F160" s="62">
        <f>SUM(D160)</f>
        <v>5000</v>
      </c>
    </row>
    <row r="161" spans="1:6" x14ac:dyDescent="0.2">
      <c r="A161" s="23"/>
      <c r="B161" s="31"/>
      <c r="C161" s="94" t="s">
        <v>38</v>
      </c>
      <c r="D161" s="75">
        <f>SUM(D158:D160)</f>
        <v>115000</v>
      </c>
      <c r="E161" s="34"/>
      <c r="F161" s="73"/>
    </row>
    <row r="162" spans="1:6" x14ac:dyDescent="0.2">
      <c r="A162" s="23"/>
      <c r="B162" s="27"/>
      <c r="C162" s="110"/>
      <c r="D162" s="64"/>
      <c r="E162" s="112"/>
      <c r="F162" s="113"/>
    </row>
    <row r="163" spans="1:6" x14ac:dyDescent="0.2">
      <c r="A163" s="20" t="s">
        <v>78</v>
      </c>
      <c r="B163" s="266" t="s">
        <v>124</v>
      </c>
      <c r="C163" s="266"/>
      <c r="D163" s="266"/>
      <c r="E163" s="60"/>
      <c r="F163" s="35"/>
    </row>
    <row r="164" spans="1:6" ht="18.75" customHeight="1" x14ac:dyDescent="0.2">
      <c r="A164" s="23"/>
      <c r="B164" s="24" t="s">
        <v>102</v>
      </c>
      <c r="C164" s="101" t="s">
        <v>120</v>
      </c>
      <c r="D164" s="62">
        <v>30000</v>
      </c>
      <c r="E164" s="109" t="s">
        <v>43</v>
      </c>
      <c r="F164" s="107">
        <f>SUM(D164)</f>
        <v>30000</v>
      </c>
    </row>
    <row r="165" spans="1:6" x14ac:dyDescent="0.2">
      <c r="A165" s="23"/>
      <c r="B165" s="47"/>
      <c r="C165" s="39"/>
      <c r="D165" s="35"/>
      <c r="E165" s="40"/>
      <c r="F165" s="35"/>
    </row>
    <row r="166" spans="1:6" ht="19.5" x14ac:dyDescent="0.2">
      <c r="A166" s="41" t="s">
        <v>125</v>
      </c>
      <c r="B166" s="41" t="s">
        <v>60</v>
      </c>
      <c r="C166" s="42"/>
      <c r="D166" s="42"/>
      <c r="E166" s="42"/>
      <c r="F166" s="43">
        <v>0</v>
      </c>
    </row>
    <row r="167" spans="1:6" x14ac:dyDescent="0.2">
      <c r="A167" s="23"/>
      <c r="B167" s="44"/>
      <c r="C167" s="44"/>
      <c r="D167" s="44"/>
      <c r="E167" s="44"/>
      <c r="F167" s="45"/>
    </row>
    <row r="168" spans="1:6" x14ac:dyDescent="0.2">
      <c r="A168" s="41" t="s">
        <v>126</v>
      </c>
      <c r="B168" s="257" t="s">
        <v>127</v>
      </c>
      <c r="C168" s="257"/>
      <c r="D168" s="257"/>
      <c r="E168" s="42"/>
      <c r="F168" s="43">
        <v>0</v>
      </c>
    </row>
    <row r="169" spans="1:6" ht="15" customHeight="1" x14ac:dyDescent="0.2">
      <c r="A169" s="1"/>
      <c r="B169" s="264"/>
      <c r="C169" s="264"/>
      <c r="D169" s="48"/>
      <c r="E169" s="48"/>
      <c r="F169" s="114"/>
    </row>
    <row r="170" spans="1:6" x14ac:dyDescent="0.2">
      <c r="A170" s="50" t="s">
        <v>128</v>
      </c>
      <c r="B170" s="257" t="s">
        <v>64</v>
      </c>
      <c r="C170" s="265"/>
      <c r="D170" s="265"/>
      <c r="E170" s="42"/>
      <c r="F170" s="43">
        <f>SUM(D173,D177,D181,D184)</f>
        <v>390078.73</v>
      </c>
    </row>
    <row r="171" spans="1:6" x14ac:dyDescent="0.2">
      <c r="A171" s="20" t="s">
        <v>32</v>
      </c>
      <c r="B171" s="262" t="s">
        <v>129</v>
      </c>
      <c r="C171" s="262"/>
      <c r="D171" s="262"/>
      <c r="E171" s="60"/>
      <c r="F171" s="61"/>
    </row>
    <row r="172" spans="1:6" ht="18" customHeight="1" x14ac:dyDescent="0.2">
      <c r="A172" s="23"/>
      <c r="B172" s="24" t="s">
        <v>130</v>
      </c>
      <c r="C172" s="101" t="s">
        <v>131</v>
      </c>
      <c r="D172" s="62">
        <v>148019.38</v>
      </c>
      <c r="E172" s="25" t="s">
        <v>36</v>
      </c>
      <c r="F172" s="62">
        <f>SUM(D172)</f>
        <v>148019.38</v>
      </c>
    </row>
    <row r="173" spans="1:6" x14ac:dyDescent="0.2">
      <c r="A173" s="23"/>
      <c r="B173" s="31"/>
      <c r="C173" s="94" t="s">
        <v>38</v>
      </c>
      <c r="D173" s="75">
        <f>SUM(D172:D172)</f>
        <v>148019.38</v>
      </c>
      <c r="E173" s="34"/>
      <c r="F173" s="35"/>
    </row>
    <row r="174" spans="1:6" s="115" customFormat="1" x14ac:dyDescent="0.2">
      <c r="A174" s="23"/>
      <c r="B174" s="47"/>
      <c r="C174" s="69"/>
      <c r="D174" s="49"/>
      <c r="E174" s="34"/>
      <c r="F174" s="35"/>
    </row>
    <row r="175" spans="1:6" s="115" customFormat="1" x14ac:dyDescent="0.2">
      <c r="A175" s="20" t="s">
        <v>39</v>
      </c>
      <c r="B175" s="262" t="s">
        <v>132</v>
      </c>
      <c r="C175" s="262"/>
      <c r="D175" s="262"/>
      <c r="E175" s="60"/>
      <c r="F175" s="61"/>
    </row>
    <row r="176" spans="1:6" s="115" customFormat="1" ht="19.5" x14ac:dyDescent="0.2">
      <c r="A176" s="23"/>
      <c r="B176" s="24" t="s">
        <v>130</v>
      </c>
      <c r="C176" s="101" t="s">
        <v>131</v>
      </c>
      <c r="D176" s="62">
        <v>167059.35</v>
      </c>
      <c r="E176" s="25" t="s">
        <v>36</v>
      </c>
      <c r="F176" s="62">
        <f>SUM(D176)</f>
        <v>167059.35</v>
      </c>
    </row>
    <row r="177" spans="1:8" x14ac:dyDescent="0.2">
      <c r="A177" s="23"/>
      <c r="B177" s="31"/>
      <c r="C177" s="94" t="s">
        <v>38</v>
      </c>
      <c r="D177" s="75">
        <f>SUM(D176:D176)</f>
        <v>167059.35</v>
      </c>
      <c r="E177" s="34"/>
      <c r="F177" s="35"/>
    </row>
    <row r="178" spans="1:8" x14ac:dyDescent="0.2">
      <c r="A178" s="20" t="s">
        <v>44</v>
      </c>
      <c r="B178" s="262" t="s">
        <v>133</v>
      </c>
      <c r="C178" s="262"/>
      <c r="D178" s="262"/>
      <c r="E178" s="262"/>
      <c r="F178" s="61"/>
    </row>
    <row r="179" spans="1:8" x14ac:dyDescent="0.2">
      <c r="A179" s="23"/>
      <c r="B179" s="24" t="s">
        <v>130</v>
      </c>
      <c r="C179" s="101" t="s">
        <v>134</v>
      </c>
      <c r="D179" s="62">
        <v>25000</v>
      </c>
      <c r="E179" s="109" t="s">
        <v>43</v>
      </c>
      <c r="F179" s="62">
        <v>15000</v>
      </c>
    </row>
    <row r="180" spans="1:8" x14ac:dyDescent="0.2">
      <c r="A180" s="23"/>
      <c r="B180" s="27"/>
      <c r="C180" s="110"/>
      <c r="D180" s="64"/>
      <c r="E180" s="109" t="s">
        <v>135</v>
      </c>
      <c r="F180" s="62">
        <v>10000</v>
      </c>
    </row>
    <row r="181" spans="1:8" x14ac:dyDescent="0.2">
      <c r="A181" s="23"/>
      <c r="B181" s="31"/>
      <c r="C181" s="94" t="s">
        <v>38</v>
      </c>
      <c r="D181" s="75">
        <f>SUM(D179:D179)</f>
        <v>25000</v>
      </c>
      <c r="E181" s="34"/>
      <c r="F181" s="35"/>
    </row>
    <row r="182" spans="1:8" ht="12" customHeight="1" x14ac:dyDescent="0.2">
      <c r="A182" s="23"/>
      <c r="B182" s="47"/>
      <c r="C182" s="39"/>
      <c r="D182" s="35"/>
      <c r="E182" s="34"/>
      <c r="F182" s="35"/>
    </row>
    <row r="183" spans="1:8" x14ac:dyDescent="0.2">
      <c r="A183" s="116" t="s">
        <v>73</v>
      </c>
      <c r="B183" s="262" t="s">
        <v>136</v>
      </c>
      <c r="C183" s="262"/>
      <c r="D183" s="262"/>
      <c r="E183" s="60"/>
      <c r="F183" s="117"/>
    </row>
    <row r="184" spans="1:8" x14ac:dyDescent="0.2">
      <c r="A184" s="118"/>
      <c r="B184" s="24" t="s">
        <v>130</v>
      </c>
      <c r="C184" s="101" t="s">
        <v>134</v>
      </c>
      <c r="D184" s="62">
        <v>50000</v>
      </c>
      <c r="E184" s="109" t="s">
        <v>43</v>
      </c>
      <c r="F184" s="119">
        <f>SUM(D184)</f>
        <v>50000</v>
      </c>
    </row>
    <row r="185" spans="1:8" x14ac:dyDescent="0.2">
      <c r="A185" s="23"/>
      <c r="B185" s="47"/>
      <c r="C185" s="69"/>
      <c r="D185" s="49"/>
      <c r="E185" s="34"/>
      <c r="F185" s="35"/>
      <c r="H185" s="19"/>
    </row>
    <row r="186" spans="1:8" x14ac:dyDescent="0.2">
      <c r="A186" s="120"/>
      <c r="B186" s="34"/>
      <c r="C186" s="52"/>
      <c r="D186" s="52"/>
      <c r="E186" s="44"/>
      <c r="F186" s="35"/>
      <c r="H186" s="19"/>
    </row>
    <row r="187" spans="1:8" ht="12.75" customHeight="1" x14ac:dyDescent="0.2">
      <c r="A187" s="9" t="s">
        <v>137</v>
      </c>
      <c r="B187" s="260" t="s">
        <v>138</v>
      </c>
      <c r="C187" s="260"/>
      <c r="D187" s="260"/>
      <c r="E187" s="260"/>
      <c r="F187" s="121"/>
    </row>
    <row r="188" spans="1:8" x14ac:dyDescent="0.2">
      <c r="A188" s="10"/>
      <c r="B188" s="53"/>
      <c r="C188" s="53"/>
      <c r="D188" s="53"/>
      <c r="E188" s="11" t="s">
        <v>24</v>
      </c>
      <c r="F188" s="54">
        <f>SUM(F190,F196,F198,F200,F202,F204,F206,F208,F210,F212)</f>
        <v>20000</v>
      </c>
    </row>
    <row r="189" spans="1:8" x14ac:dyDescent="0.2">
      <c r="A189" s="1"/>
      <c r="B189" s="48"/>
      <c r="C189" s="122" t="s">
        <v>27</v>
      </c>
      <c r="D189" s="122" t="s">
        <v>28</v>
      </c>
      <c r="E189" s="123" t="s">
        <v>29</v>
      </c>
      <c r="F189" s="124"/>
      <c r="H189" s="37"/>
    </row>
    <row r="190" spans="1:8" ht="18" customHeight="1" x14ac:dyDescent="0.2">
      <c r="A190" s="98" t="s">
        <v>139</v>
      </c>
      <c r="B190" s="98" t="s">
        <v>31</v>
      </c>
      <c r="C190" s="99"/>
      <c r="D190" s="99"/>
      <c r="E190" s="99"/>
      <c r="F190" s="100">
        <f>D193</f>
        <v>20000</v>
      </c>
      <c r="H190" s="37"/>
    </row>
    <row r="191" spans="1:8" x14ac:dyDescent="0.2">
      <c r="A191" s="23"/>
      <c r="B191" s="44"/>
      <c r="C191" s="44"/>
      <c r="D191" s="44"/>
      <c r="E191" s="44"/>
      <c r="F191" s="45"/>
    </row>
    <row r="192" spans="1:8" ht="12.75" customHeight="1" x14ac:dyDescent="0.2">
      <c r="A192" s="20" t="s">
        <v>32</v>
      </c>
      <c r="B192" s="263" t="s">
        <v>140</v>
      </c>
      <c r="C192" s="263"/>
      <c r="D192" s="263"/>
      <c r="E192" s="263"/>
      <c r="F192" s="61"/>
    </row>
    <row r="193" spans="1:10" ht="19.5" x14ac:dyDescent="0.2">
      <c r="A193" s="23"/>
      <c r="B193" s="24" t="s">
        <v>141</v>
      </c>
      <c r="C193" s="101" t="s">
        <v>77</v>
      </c>
      <c r="D193" s="62">
        <v>20000</v>
      </c>
      <c r="E193" s="109" t="s">
        <v>123</v>
      </c>
      <c r="F193" s="62">
        <v>13000</v>
      </c>
    </row>
    <row r="194" spans="1:10" x14ac:dyDescent="0.2">
      <c r="A194" s="23"/>
      <c r="B194" s="47"/>
      <c r="C194" s="39"/>
      <c r="D194" s="35"/>
      <c r="E194" s="109" t="s">
        <v>43</v>
      </c>
      <c r="F194" s="62">
        <v>7000</v>
      </c>
    </row>
    <row r="195" spans="1:10" ht="12.75" customHeight="1" x14ac:dyDescent="0.2">
      <c r="A195" s="23"/>
      <c r="B195" s="23"/>
      <c r="C195" s="23"/>
      <c r="D195" s="23"/>
      <c r="E195" s="23"/>
      <c r="F195" s="125"/>
      <c r="J195" s="126"/>
    </row>
    <row r="196" spans="1:10" s="115" customFormat="1" x14ac:dyDescent="0.2">
      <c r="A196" s="41" t="s">
        <v>142</v>
      </c>
      <c r="B196" s="257" t="s">
        <v>48</v>
      </c>
      <c r="C196" s="257"/>
      <c r="D196" s="257"/>
      <c r="E196" s="127"/>
      <c r="F196" s="128">
        <v>0</v>
      </c>
    </row>
    <row r="197" spans="1:10" x14ac:dyDescent="0.2">
      <c r="A197" s="23"/>
      <c r="B197" s="258"/>
      <c r="C197" s="258"/>
      <c r="D197" s="258"/>
      <c r="E197" s="23"/>
      <c r="F197" s="125"/>
    </row>
    <row r="198" spans="1:10" ht="12" customHeight="1" x14ac:dyDescent="0.2">
      <c r="A198" s="41" t="s">
        <v>143</v>
      </c>
      <c r="B198" s="41" t="s">
        <v>50</v>
      </c>
      <c r="C198" s="127"/>
      <c r="D198" s="127"/>
      <c r="E198" s="127"/>
      <c r="F198" s="128">
        <v>0</v>
      </c>
    </row>
    <row r="199" spans="1:10" ht="12.75" customHeight="1" x14ac:dyDescent="0.2">
      <c r="A199" s="23"/>
      <c r="B199" s="23"/>
      <c r="C199" s="23"/>
      <c r="D199" s="23"/>
      <c r="E199" s="23"/>
      <c r="F199" s="125"/>
    </row>
    <row r="200" spans="1:10" ht="12.75" customHeight="1" x14ac:dyDescent="0.2">
      <c r="A200" s="41" t="s">
        <v>144</v>
      </c>
      <c r="B200" s="41" t="s">
        <v>52</v>
      </c>
      <c r="C200" s="127"/>
      <c r="D200" s="127"/>
      <c r="E200" s="127"/>
      <c r="F200" s="128">
        <v>0</v>
      </c>
    </row>
    <row r="201" spans="1:10" x14ac:dyDescent="0.2">
      <c r="A201" s="23"/>
      <c r="B201" s="23"/>
      <c r="C201" s="23"/>
      <c r="D201" s="23"/>
      <c r="E201" s="23"/>
      <c r="F201" s="125"/>
    </row>
    <row r="202" spans="1:10" x14ac:dyDescent="0.2">
      <c r="A202" s="41" t="s">
        <v>145</v>
      </c>
      <c r="B202" s="41" t="s">
        <v>54</v>
      </c>
      <c r="C202" s="127"/>
      <c r="D202" s="127"/>
      <c r="E202" s="127"/>
      <c r="F202" s="128">
        <v>0</v>
      </c>
    </row>
    <row r="203" spans="1:10" x14ac:dyDescent="0.2">
      <c r="A203" s="23"/>
      <c r="B203" s="23"/>
      <c r="C203" s="23"/>
      <c r="D203" s="23"/>
      <c r="E203" s="23"/>
      <c r="F203" s="125"/>
    </row>
    <row r="204" spans="1:10" ht="20.25" customHeight="1" x14ac:dyDescent="0.2">
      <c r="A204" s="41" t="s">
        <v>146</v>
      </c>
      <c r="B204" s="41" t="s">
        <v>56</v>
      </c>
      <c r="C204" s="127"/>
      <c r="D204" s="127"/>
      <c r="E204" s="127"/>
      <c r="F204" s="129">
        <v>0</v>
      </c>
    </row>
    <row r="205" spans="1:10" ht="15.75" customHeight="1" x14ac:dyDescent="0.2">
      <c r="A205" s="23"/>
      <c r="B205" s="23"/>
      <c r="C205" s="23"/>
      <c r="D205" s="23"/>
      <c r="E205" s="23"/>
      <c r="F205" s="125"/>
    </row>
    <row r="206" spans="1:10" ht="11.25" customHeight="1" x14ac:dyDescent="0.2">
      <c r="A206" s="41" t="s">
        <v>147</v>
      </c>
      <c r="B206" s="41" t="s">
        <v>58</v>
      </c>
      <c r="C206" s="127"/>
      <c r="D206" s="127"/>
      <c r="E206" s="127"/>
      <c r="F206" s="129">
        <v>0</v>
      </c>
    </row>
    <row r="207" spans="1:10" x14ac:dyDescent="0.2">
      <c r="A207" s="1"/>
      <c r="B207" s="47"/>
      <c r="C207" s="1"/>
      <c r="D207" s="130"/>
      <c r="E207" s="1"/>
      <c r="F207" s="131"/>
    </row>
    <row r="208" spans="1:10" ht="18" customHeight="1" x14ac:dyDescent="0.2">
      <c r="A208" s="41" t="s">
        <v>148</v>
      </c>
      <c r="B208" s="41" t="s">
        <v>60</v>
      </c>
      <c r="C208" s="127"/>
      <c r="D208" s="127"/>
      <c r="E208" s="127"/>
      <c r="F208" s="128">
        <v>0</v>
      </c>
    </row>
    <row r="209" spans="1:6" x14ac:dyDescent="0.2">
      <c r="A209" s="23"/>
      <c r="B209" s="23"/>
      <c r="C209" s="23"/>
      <c r="D209" s="23"/>
      <c r="E209" s="23"/>
      <c r="F209" s="125"/>
    </row>
    <row r="210" spans="1:6" x14ac:dyDescent="0.2">
      <c r="A210" s="41" t="s">
        <v>149</v>
      </c>
      <c r="B210" s="257" t="s">
        <v>127</v>
      </c>
      <c r="C210" s="257"/>
      <c r="D210" s="257"/>
      <c r="E210" s="127"/>
      <c r="F210" s="128">
        <v>0</v>
      </c>
    </row>
    <row r="211" spans="1:6" x14ac:dyDescent="0.2">
      <c r="A211" s="1"/>
      <c r="B211" s="255"/>
      <c r="C211" s="255"/>
      <c r="D211" s="1"/>
      <c r="E211" s="1"/>
      <c r="F211" s="132"/>
    </row>
    <row r="212" spans="1:6" x14ac:dyDescent="0.2">
      <c r="A212" s="50" t="s">
        <v>150</v>
      </c>
      <c r="B212" s="250" t="s">
        <v>64</v>
      </c>
      <c r="C212" s="250"/>
      <c r="D212" s="250"/>
      <c r="E212" s="133"/>
      <c r="F212" s="129">
        <v>0</v>
      </c>
    </row>
    <row r="213" spans="1:6" x14ac:dyDescent="0.2">
      <c r="A213" s="51"/>
      <c r="B213" s="51"/>
      <c r="C213" s="134"/>
      <c r="D213" s="134"/>
      <c r="E213" s="135"/>
      <c r="F213" s="136"/>
    </row>
    <row r="214" spans="1:6" x14ac:dyDescent="0.2">
      <c r="A214" s="9">
        <v>4</v>
      </c>
      <c r="B214" s="260" t="s">
        <v>151</v>
      </c>
      <c r="C214" s="260"/>
      <c r="D214" s="260"/>
      <c r="E214" s="137"/>
      <c r="F214" s="138"/>
    </row>
    <row r="215" spans="1:6" ht="12.75" customHeight="1" x14ac:dyDescent="0.2">
      <c r="A215" s="10"/>
      <c r="B215" s="10"/>
      <c r="C215" s="10"/>
      <c r="D215" s="10"/>
      <c r="E215" s="11" t="s">
        <v>24</v>
      </c>
      <c r="F215" s="12">
        <f>SUM(F217,F219,F221,F223,F225,F227,F229,F231,F240,F242)</f>
        <v>260000</v>
      </c>
    </row>
    <row r="216" spans="1:6" ht="12" customHeight="1" x14ac:dyDescent="0.2">
      <c r="A216" s="13" t="s">
        <v>25</v>
      </c>
      <c r="B216" s="13" t="s">
        <v>26</v>
      </c>
      <c r="C216" s="14" t="s">
        <v>27</v>
      </c>
      <c r="D216" s="15" t="s">
        <v>28</v>
      </c>
      <c r="E216" s="139" t="s">
        <v>29</v>
      </c>
      <c r="F216" s="140"/>
    </row>
    <row r="217" spans="1:6" x14ac:dyDescent="0.2">
      <c r="A217" s="16" t="s">
        <v>152</v>
      </c>
      <c r="B217" s="16" t="s">
        <v>31</v>
      </c>
      <c r="C217" s="17"/>
      <c r="D217" s="17"/>
      <c r="E217" s="17"/>
      <c r="F217" s="18">
        <v>0</v>
      </c>
    </row>
    <row r="218" spans="1:6" x14ac:dyDescent="0.2">
      <c r="A218" s="23"/>
      <c r="B218" s="141"/>
      <c r="C218" s="142"/>
      <c r="D218" s="130"/>
      <c r="E218" s="39"/>
      <c r="F218" s="130"/>
    </row>
    <row r="219" spans="1:6" x14ac:dyDescent="0.2">
      <c r="A219" s="41" t="s">
        <v>153</v>
      </c>
      <c r="B219" s="257" t="s">
        <v>48</v>
      </c>
      <c r="C219" s="257"/>
      <c r="D219" s="257"/>
      <c r="E219" s="133"/>
      <c r="F219" s="129">
        <v>0</v>
      </c>
    </row>
    <row r="220" spans="1:6" x14ac:dyDescent="0.2">
      <c r="A220" s="143"/>
      <c r="B220" s="143"/>
      <c r="C220" s="143"/>
      <c r="D220" s="23"/>
      <c r="E220" s="23"/>
      <c r="F220" s="131"/>
    </row>
    <row r="221" spans="1:6" x14ac:dyDescent="0.2">
      <c r="A221" s="50" t="s">
        <v>154</v>
      </c>
      <c r="B221" s="41" t="s">
        <v>50</v>
      </c>
      <c r="C221" s="127"/>
      <c r="D221" s="127"/>
      <c r="E221" s="127"/>
      <c r="F221" s="128">
        <v>0</v>
      </c>
    </row>
    <row r="222" spans="1:6" ht="12" customHeight="1" x14ac:dyDescent="0.2">
      <c r="A222" s="34"/>
      <c r="B222" s="34"/>
      <c r="C222" s="23"/>
      <c r="D222" s="23"/>
      <c r="E222" s="23"/>
      <c r="F222" s="130"/>
    </row>
    <row r="223" spans="1:6" x14ac:dyDescent="0.2">
      <c r="A223" s="41" t="s">
        <v>155</v>
      </c>
      <c r="B223" s="41" t="s">
        <v>52</v>
      </c>
      <c r="C223" s="127"/>
      <c r="D223" s="127"/>
      <c r="E223" s="127"/>
      <c r="F223" s="128">
        <v>0</v>
      </c>
    </row>
    <row r="224" spans="1:6" ht="12" customHeight="1" x14ac:dyDescent="0.2">
      <c r="A224" s="23"/>
      <c r="B224" s="23"/>
      <c r="C224" s="23"/>
      <c r="D224" s="23"/>
      <c r="E224" s="23"/>
      <c r="F224" s="125"/>
    </row>
    <row r="225" spans="1:6" ht="18" customHeight="1" x14ac:dyDescent="0.2">
      <c r="A225" s="41" t="s">
        <v>156</v>
      </c>
      <c r="B225" s="41" t="s">
        <v>54</v>
      </c>
      <c r="C225" s="133"/>
      <c r="D225" s="133"/>
      <c r="E225" s="133"/>
      <c r="F225" s="129">
        <v>0</v>
      </c>
    </row>
    <row r="226" spans="1:6" x14ac:dyDescent="0.2">
      <c r="A226" s="23"/>
      <c r="B226" s="44"/>
      <c r="C226" s="44"/>
      <c r="D226" s="44"/>
      <c r="E226" s="23"/>
      <c r="F226" s="125"/>
    </row>
    <row r="227" spans="1:6" ht="12.75" customHeight="1" x14ac:dyDescent="0.2">
      <c r="A227" s="41" t="s">
        <v>157</v>
      </c>
      <c r="B227" s="257" t="s">
        <v>56</v>
      </c>
      <c r="C227" s="257"/>
      <c r="D227" s="42"/>
      <c r="E227" s="127"/>
      <c r="F227" s="129">
        <v>0</v>
      </c>
    </row>
    <row r="228" spans="1:6" x14ac:dyDescent="0.2">
      <c r="A228" s="144"/>
      <c r="B228" s="145"/>
      <c r="C228" s="145"/>
      <c r="D228" s="145"/>
      <c r="E228" s="144"/>
      <c r="F228" s="146"/>
    </row>
    <row r="229" spans="1:6" ht="19.5" customHeight="1" x14ac:dyDescent="0.2">
      <c r="A229" s="98" t="s">
        <v>158</v>
      </c>
      <c r="B229" s="41" t="s">
        <v>159</v>
      </c>
      <c r="C229" s="99"/>
      <c r="D229" s="99"/>
      <c r="E229" s="147"/>
      <c r="F229" s="129">
        <v>0</v>
      </c>
    </row>
    <row r="230" spans="1:6" ht="12.75" customHeight="1" x14ac:dyDescent="0.2">
      <c r="A230" s="23"/>
      <c r="B230" s="44"/>
      <c r="C230" s="44"/>
      <c r="D230" s="44"/>
      <c r="E230" s="23"/>
      <c r="F230" s="125"/>
    </row>
    <row r="231" spans="1:6" ht="19.5" x14ac:dyDescent="0.2">
      <c r="A231" s="41" t="s">
        <v>160</v>
      </c>
      <c r="B231" s="41" t="s">
        <v>60</v>
      </c>
      <c r="C231" s="42"/>
      <c r="D231" s="42"/>
      <c r="E231" s="127"/>
      <c r="F231" s="128">
        <f>SUM(D238)</f>
        <v>260000</v>
      </c>
    </row>
    <row r="232" spans="1:6" x14ac:dyDescent="0.2">
      <c r="A232" s="41"/>
      <c r="B232" s="41"/>
      <c r="C232" s="42"/>
      <c r="D232" s="42"/>
      <c r="E232" s="127"/>
      <c r="F232" s="128"/>
    </row>
    <row r="233" spans="1:6" x14ac:dyDescent="0.2">
      <c r="A233" s="34"/>
      <c r="B233" s="34"/>
      <c r="C233" s="44"/>
      <c r="D233" s="44"/>
      <c r="E233" s="23"/>
      <c r="F233" s="130"/>
    </row>
    <row r="234" spans="1:6" ht="12.75" customHeight="1" x14ac:dyDescent="0.2">
      <c r="A234" s="116" t="s">
        <v>32</v>
      </c>
      <c r="B234" s="261" t="s">
        <v>161</v>
      </c>
      <c r="C234" s="261"/>
      <c r="D234" s="261"/>
      <c r="E234" s="261"/>
      <c r="F234" s="148"/>
    </row>
    <row r="235" spans="1:6" ht="13.5" customHeight="1" x14ac:dyDescent="0.2">
      <c r="A235" s="23"/>
      <c r="B235" s="149" t="s">
        <v>34</v>
      </c>
      <c r="C235" s="150" t="s">
        <v>162</v>
      </c>
      <c r="D235" s="111">
        <v>250000</v>
      </c>
      <c r="E235" s="25" t="s">
        <v>43</v>
      </c>
      <c r="F235" s="151">
        <v>26000</v>
      </c>
    </row>
    <row r="236" spans="1:6" ht="20.25" customHeight="1" x14ac:dyDescent="0.2">
      <c r="A236" s="23"/>
      <c r="B236" s="47"/>
      <c r="C236" s="39"/>
      <c r="D236" s="35"/>
      <c r="E236" s="25" t="s">
        <v>105</v>
      </c>
      <c r="F236" s="26">
        <v>224000</v>
      </c>
    </row>
    <row r="237" spans="1:6" ht="13.5" customHeight="1" x14ac:dyDescent="0.2">
      <c r="A237" s="23"/>
      <c r="B237" s="24" t="s">
        <v>37</v>
      </c>
      <c r="C237" s="101" t="s">
        <v>162</v>
      </c>
      <c r="D237" s="62">
        <v>10000</v>
      </c>
      <c r="E237" s="109" t="s">
        <v>43</v>
      </c>
      <c r="F237" s="62">
        <f>D237</f>
        <v>10000</v>
      </c>
    </row>
    <row r="238" spans="1:6" ht="13.5" customHeight="1" x14ac:dyDescent="0.2">
      <c r="A238" s="23"/>
      <c r="B238" s="31"/>
      <c r="C238" s="94" t="s">
        <v>38</v>
      </c>
      <c r="D238" s="75">
        <f>SUM(D235:D237)</f>
        <v>260000</v>
      </c>
      <c r="E238" s="34"/>
      <c r="F238" s="35"/>
    </row>
    <row r="239" spans="1:6" ht="20.25" customHeight="1" x14ac:dyDescent="0.2">
      <c r="A239"/>
      <c r="B239" s="23"/>
      <c r="C239" s="141"/>
      <c r="D239" s="39"/>
      <c r="E239" s="130"/>
      <c r="F239" s="39"/>
    </row>
    <row r="240" spans="1:6" ht="12" customHeight="1" x14ac:dyDescent="0.2">
      <c r="A240" s="41" t="s">
        <v>163</v>
      </c>
      <c r="B240" s="50" t="s">
        <v>62</v>
      </c>
      <c r="C240" s="50"/>
      <c r="D240" s="50"/>
      <c r="E240" s="127"/>
      <c r="F240" s="127"/>
    </row>
    <row r="241" spans="1:16" ht="12" customHeight="1" x14ac:dyDescent="0.2">
      <c r="A241" s="1"/>
      <c r="B241" s="255"/>
      <c r="C241" s="255"/>
      <c r="D241" s="1"/>
      <c r="E241" s="1"/>
      <c r="F241" s="132"/>
    </row>
    <row r="242" spans="1:16" ht="12" customHeight="1" x14ac:dyDescent="0.2">
      <c r="A242" s="50" t="s">
        <v>164</v>
      </c>
      <c r="B242" s="250" t="s">
        <v>64</v>
      </c>
      <c r="C242" s="250"/>
      <c r="D242" s="250"/>
      <c r="E242" s="133"/>
      <c r="F242" s="129">
        <v>0</v>
      </c>
    </row>
    <row r="243" spans="1:16" x14ac:dyDescent="0.2">
      <c r="A243" s="51"/>
      <c r="B243" s="51"/>
      <c r="C243" s="134"/>
      <c r="D243" s="134"/>
      <c r="E243" s="135"/>
      <c r="F243" s="136"/>
      <c r="H243" s="19"/>
    </row>
    <row r="244" spans="1:16" ht="23.25" customHeight="1" x14ac:dyDescent="0.2">
      <c r="A244" s="9" t="s">
        <v>165</v>
      </c>
      <c r="B244" s="256" t="s">
        <v>166</v>
      </c>
      <c r="C244" s="256"/>
      <c r="D244" s="256"/>
      <c r="E244" s="152"/>
      <c r="F244" s="152"/>
    </row>
    <row r="245" spans="1:16" x14ac:dyDescent="0.2">
      <c r="A245" s="10"/>
      <c r="B245" s="10"/>
      <c r="C245" s="10"/>
      <c r="D245" s="10"/>
      <c r="E245" s="11" t="s">
        <v>24</v>
      </c>
      <c r="F245" s="12">
        <f>SUM(F247,F249,F251,F255,F253,F257,F259,F261,F263,F265)</f>
        <v>0</v>
      </c>
    </row>
    <row r="246" spans="1:16" ht="15" customHeight="1" x14ac:dyDescent="0.2">
      <c r="A246" s="13" t="s">
        <v>25</v>
      </c>
      <c r="B246" s="13" t="s">
        <v>26</v>
      </c>
      <c r="C246" s="14" t="s">
        <v>27</v>
      </c>
      <c r="D246" s="15" t="s">
        <v>28</v>
      </c>
      <c r="E246" s="153" t="s">
        <v>167</v>
      </c>
      <c r="F246" s="140"/>
      <c r="I246" s="7"/>
    </row>
    <row r="247" spans="1:16" x14ac:dyDescent="0.2">
      <c r="A247" s="50" t="s">
        <v>168</v>
      </c>
      <c r="B247" s="41" t="s">
        <v>169</v>
      </c>
      <c r="C247" s="133"/>
      <c r="D247" s="133"/>
      <c r="E247" s="133"/>
      <c r="F247" s="129">
        <v>0</v>
      </c>
    </row>
    <row r="248" spans="1:16" ht="21.75" customHeight="1" x14ac:dyDescent="0.2">
      <c r="A248" s="1"/>
      <c r="B248" s="47"/>
      <c r="C248" s="1"/>
      <c r="D248" s="130"/>
      <c r="E248" s="1"/>
      <c r="F248" s="131"/>
      <c r="L248" s="39"/>
    </row>
    <row r="249" spans="1:16" x14ac:dyDescent="0.2">
      <c r="A249" s="50" t="s">
        <v>170</v>
      </c>
      <c r="B249" s="257" t="s">
        <v>48</v>
      </c>
      <c r="C249" s="257"/>
      <c r="D249" s="257"/>
      <c r="E249" s="127"/>
      <c r="F249" s="128">
        <v>0</v>
      </c>
    </row>
    <row r="250" spans="1:16" ht="19.5" customHeight="1" x14ac:dyDescent="0.2">
      <c r="A250" s="23"/>
      <c r="B250" s="258"/>
      <c r="C250" s="258"/>
      <c r="D250" s="258"/>
      <c r="E250" s="23"/>
      <c r="F250" s="125"/>
    </row>
    <row r="251" spans="1:16" s="115" customFormat="1" ht="20.25" customHeight="1" x14ac:dyDescent="0.2">
      <c r="A251" s="50" t="s">
        <v>171</v>
      </c>
      <c r="B251" s="41" t="s">
        <v>50</v>
      </c>
      <c r="C251" s="127"/>
      <c r="D251" s="127"/>
      <c r="E251" s="127"/>
      <c r="F251" s="128">
        <v>0</v>
      </c>
      <c r="H251" s="47"/>
      <c r="I251" s="39"/>
      <c r="J251" s="35"/>
      <c r="K251" s="39"/>
      <c r="L251" s="35"/>
      <c r="M251" s="3"/>
      <c r="N251" s="3"/>
      <c r="O251" s="3"/>
      <c r="P251" s="3"/>
    </row>
    <row r="252" spans="1:16" s="115" customFormat="1" ht="20.25" customHeight="1" x14ac:dyDescent="0.2">
      <c r="A252" s="23"/>
      <c r="B252" s="23"/>
      <c r="C252" s="23"/>
      <c r="D252" s="23"/>
      <c r="E252" s="23"/>
      <c r="F252" s="125"/>
      <c r="H252" s="47"/>
      <c r="I252" s="39"/>
      <c r="J252" s="35"/>
      <c r="K252" s="39"/>
      <c r="L252" s="35"/>
      <c r="M252" s="3"/>
      <c r="N252" s="3"/>
      <c r="O252" s="3"/>
      <c r="P252" s="3"/>
    </row>
    <row r="253" spans="1:16" ht="20.25" customHeight="1" x14ac:dyDescent="0.2">
      <c r="A253" s="50" t="s">
        <v>172</v>
      </c>
      <c r="B253" s="41" t="s">
        <v>52</v>
      </c>
      <c r="C253" s="127"/>
      <c r="D253" s="127"/>
      <c r="E253" s="127"/>
      <c r="F253" s="128">
        <v>0</v>
      </c>
    </row>
    <row r="254" spans="1:16" ht="20.25" customHeight="1" x14ac:dyDescent="0.2">
      <c r="A254" s="23"/>
      <c r="B254" s="23"/>
      <c r="C254" s="23"/>
      <c r="D254" s="23"/>
      <c r="E254" s="23"/>
      <c r="F254" s="125"/>
    </row>
    <row r="255" spans="1:16" ht="29.25" customHeight="1" x14ac:dyDescent="0.2">
      <c r="A255" s="50" t="s">
        <v>173</v>
      </c>
      <c r="B255" s="41" t="s">
        <v>54</v>
      </c>
      <c r="C255" s="127"/>
      <c r="D255" s="127"/>
      <c r="E255" s="127"/>
      <c r="F255" s="128">
        <v>0</v>
      </c>
    </row>
    <row r="256" spans="1:16" ht="20.25" customHeight="1" x14ac:dyDescent="0.2">
      <c r="A256" s="23"/>
      <c r="B256" s="23"/>
      <c r="C256" s="23"/>
      <c r="D256" s="23"/>
      <c r="E256" s="23"/>
      <c r="F256" s="125"/>
    </row>
    <row r="257" spans="1:6" ht="12" customHeight="1" x14ac:dyDescent="0.2">
      <c r="A257" s="50" t="s">
        <v>174</v>
      </c>
      <c r="B257" s="41" t="s">
        <v>56</v>
      </c>
      <c r="C257" s="127"/>
      <c r="D257" s="127"/>
      <c r="E257" s="127"/>
      <c r="F257" s="128">
        <v>0</v>
      </c>
    </row>
    <row r="258" spans="1:6" ht="12" customHeight="1" x14ac:dyDescent="0.2">
      <c r="A258" s="23"/>
      <c r="B258" s="23"/>
      <c r="C258" s="23"/>
      <c r="D258" s="23"/>
      <c r="E258" s="23"/>
      <c r="F258" s="125"/>
    </row>
    <row r="259" spans="1:6" ht="12.75" customHeight="1" x14ac:dyDescent="0.2">
      <c r="A259" s="50" t="s">
        <v>175</v>
      </c>
      <c r="B259" s="41" t="s">
        <v>58</v>
      </c>
      <c r="C259" s="133"/>
      <c r="D259" s="133"/>
      <c r="E259" s="133"/>
      <c r="F259" s="129">
        <v>0</v>
      </c>
    </row>
    <row r="260" spans="1:6" x14ac:dyDescent="0.2">
      <c r="A260" s="1"/>
      <c r="B260" s="47"/>
      <c r="C260" s="1"/>
      <c r="D260" s="130"/>
      <c r="E260" s="1"/>
      <c r="F260" s="131"/>
    </row>
    <row r="261" spans="1:6" ht="19.5" x14ac:dyDescent="0.2">
      <c r="A261" s="50" t="s">
        <v>176</v>
      </c>
      <c r="B261" s="41" t="s">
        <v>60</v>
      </c>
      <c r="C261" s="133"/>
      <c r="D261" s="133"/>
      <c r="E261" s="133"/>
      <c r="F261" s="129">
        <v>0</v>
      </c>
    </row>
    <row r="262" spans="1:6" x14ac:dyDescent="0.2">
      <c r="A262" s="1"/>
      <c r="B262" s="1"/>
      <c r="C262" s="1"/>
      <c r="D262" s="130"/>
      <c r="E262" s="1"/>
      <c r="F262" s="131"/>
    </row>
    <row r="263" spans="1:6" x14ac:dyDescent="0.2">
      <c r="A263" s="50" t="s">
        <v>177</v>
      </c>
      <c r="B263" s="259" t="s">
        <v>62</v>
      </c>
      <c r="C263" s="259"/>
      <c r="D263" s="259"/>
      <c r="E263" s="133"/>
      <c r="F263" s="129">
        <v>0</v>
      </c>
    </row>
    <row r="264" spans="1:6" ht="20.25" customHeight="1" x14ac:dyDescent="0.2">
      <c r="A264" s="51"/>
      <c r="B264" s="34"/>
      <c r="C264" s="135"/>
      <c r="D264" s="135"/>
      <c r="E264" s="135"/>
      <c r="F264" s="136"/>
    </row>
    <row r="265" spans="1:6" ht="10.5" customHeight="1" x14ac:dyDescent="0.2">
      <c r="A265" s="50" t="s">
        <v>178</v>
      </c>
      <c r="B265" s="250" t="s">
        <v>64</v>
      </c>
      <c r="C265" s="250"/>
      <c r="D265" s="250"/>
      <c r="E265" s="133"/>
      <c r="F265" s="129">
        <v>0</v>
      </c>
    </row>
    <row r="266" spans="1:6" x14ac:dyDescent="0.2">
      <c r="A266" s="51"/>
      <c r="B266" s="51"/>
      <c r="C266" s="134"/>
      <c r="D266" s="134"/>
      <c r="E266" s="135"/>
      <c r="F266" s="136"/>
    </row>
    <row r="267" spans="1:6" ht="17.25" customHeight="1" x14ac:dyDescent="0.2">
      <c r="A267" s="251" t="s">
        <v>179</v>
      </c>
      <c r="B267" s="251"/>
      <c r="C267" s="251"/>
      <c r="D267" s="251"/>
      <c r="E267" s="251"/>
      <c r="F267" s="12">
        <f>SUM(F245,F215,F188,F59,F28)</f>
        <v>4937276.96</v>
      </c>
    </row>
    <row r="268" spans="1:6" ht="12.75" customHeight="1" x14ac:dyDescent="0.2">
      <c r="A268" s="143"/>
      <c r="B268" s="143"/>
      <c r="C268" s="143"/>
      <c r="D268" s="1"/>
      <c r="E268" s="1"/>
      <c r="F268" s="131"/>
    </row>
    <row r="269" spans="1:6" ht="15" customHeight="1" x14ac:dyDescent="0.2">
      <c r="A269" s="252" t="s">
        <v>180</v>
      </c>
      <c r="B269" s="253"/>
      <c r="C269" s="253"/>
      <c r="D269" s="253"/>
      <c r="E269" s="254"/>
      <c r="F269" s="154"/>
    </row>
    <row r="270" spans="1:6" ht="12" customHeight="1" x14ac:dyDescent="0.2">
      <c r="A270" s="248" t="s">
        <v>10</v>
      </c>
      <c r="B270" s="249"/>
      <c r="C270" s="249"/>
      <c r="D270" s="249"/>
      <c r="E270" s="155">
        <f>SUM(F247,F217,F190,F61,F30)</f>
        <v>3105676.83</v>
      </c>
      <c r="F270" s="4"/>
    </row>
    <row r="271" spans="1:6" ht="12" customHeight="1" x14ac:dyDescent="0.2">
      <c r="A271" s="248" t="s">
        <v>11</v>
      </c>
      <c r="B271" s="249"/>
      <c r="C271" s="249"/>
      <c r="D271" s="249"/>
      <c r="E271" s="155">
        <f>SUM(F249,F219,F196,F103,F40)</f>
        <v>285000</v>
      </c>
      <c r="F271" s="4"/>
    </row>
    <row r="272" spans="1:6" ht="12" customHeight="1" x14ac:dyDescent="0.2">
      <c r="A272" s="248" t="s">
        <v>12</v>
      </c>
      <c r="B272" s="249"/>
      <c r="C272" s="249"/>
      <c r="D272" s="249"/>
      <c r="E272" s="155">
        <f>SUM(F251,F221,F198,F116,F42)</f>
        <v>0</v>
      </c>
      <c r="F272" s="4"/>
    </row>
    <row r="273" spans="1:6" ht="12.75" customHeight="1" x14ac:dyDescent="0.2">
      <c r="A273" s="248" t="s">
        <v>13</v>
      </c>
      <c r="B273" s="249"/>
      <c r="C273" s="249"/>
      <c r="D273" s="249"/>
      <c r="E273" s="155">
        <f>SUM(F253,F223,F200,F44,F118)</f>
        <v>0</v>
      </c>
      <c r="F273" s="4"/>
    </row>
    <row r="274" spans="1:6" ht="12" customHeight="1" x14ac:dyDescent="0.2">
      <c r="A274" s="248" t="s">
        <v>14</v>
      </c>
      <c r="B274" s="249"/>
      <c r="C274" s="249"/>
      <c r="D274" s="249"/>
      <c r="E274" s="155">
        <f>SUM(F255,F225,F202,F120,F46)</f>
        <v>170000</v>
      </c>
      <c r="F274" s="4"/>
    </row>
    <row r="275" spans="1:6" ht="12" customHeight="1" x14ac:dyDescent="0.2">
      <c r="A275" s="248" t="s">
        <v>15</v>
      </c>
      <c r="B275" s="249"/>
      <c r="C275" s="249"/>
      <c r="D275" s="249"/>
      <c r="E275" s="155">
        <f>SUM(F257,F227,F204,F126,F48)</f>
        <v>168172.75</v>
      </c>
      <c r="F275" s="4"/>
    </row>
    <row r="276" spans="1:6" ht="12.75" customHeight="1" x14ac:dyDescent="0.2">
      <c r="A276" s="248" t="s">
        <v>16</v>
      </c>
      <c r="B276" s="249"/>
      <c r="C276" s="249"/>
      <c r="D276" s="249"/>
      <c r="E276" s="155">
        <f>SUM(F259,F229,F206,F138,F50)</f>
        <v>558348.65</v>
      </c>
      <c r="F276" s="4"/>
    </row>
    <row r="277" spans="1:6" ht="12" customHeight="1" x14ac:dyDescent="0.2">
      <c r="A277" s="248" t="s">
        <v>17</v>
      </c>
      <c r="B277" s="249"/>
      <c r="C277" s="249"/>
      <c r="D277" s="249"/>
      <c r="E277" s="155">
        <f>SUM(F261,F231,F208,F166,F52)</f>
        <v>260000</v>
      </c>
      <c r="F277" s="4"/>
    </row>
    <row r="278" spans="1:6" ht="12.75" customHeight="1" x14ac:dyDescent="0.2">
      <c r="A278" s="248" t="s">
        <v>18</v>
      </c>
      <c r="B278" s="249"/>
      <c r="C278" s="249"/>
      <c r="D278" s="249"/>
      <c r="E278" s="155">
        <f>SUM(F263,F240,F210,F168,F54)</f>
        <v>0</v>
      </c>
      <c r="F278" s="4"/>
    </row>
    <row r="279" spans="1:6" x14ac:dyDescent="0.2">
      <c r="A279" s="243" t="s">
        <v>19</v>
      </c>
      <c r="B279" s="244"/>
      <c r="C279" s="244"/>
      <c r="D279" s="244"/>
      <c r="E279" s="155">
        <f>SUM(F265,F242,F212,F170,F56)</f>
        <v>390078.73</v>
      </c>
      <c r="F279" s="4"/>
    </row>
    <row r="280" spans="1:6" ht="12" customHeight="1" x14ac:dyDescent="0.2">
      <c r="A280" s="156" t="s">
        <v>38</v>
      </c>
      <c r="B280" s="157"/>
      <c r="C280" s="157"/>
      <c r="D280" s="157"/>
      <c r="E280" s="158">
        <f>SUM(E270:E279)</f>
        <v>4937276.9600000009</v>
      </c>
      <c r="F280" s="131"/>
    </row>
    <row r="281" spans="1:6" ht="12" customHeight="1" x14ac:dyDescent="0.2">
      <c r="A281" s="143"/>
      <c r="B281" s="143"/>
      <c r="C281" s="143"/>
      <c r="D281" s="1"/>
      <c r="E281" s="1"/>
      <c r="F281" s="131"/>
    </row>
    <row r="282" spans="1:6" ht="12" customHeight="1" x14ac:dyDescent="0.2">
      <c r="A282" s="241" t="s">
        <v>181</v>
      </c>
      <c r="B282" s="241"/>
      <c r="C282" s="241"/>
      <c r="D282" s="241"/>
      <c r="E282" s="241"/>
      <c r="F282" s="241"/>
    </row>
    <row r="283" spans="1:6" ht="12.75" customHeight="1" x14ac:dyDescent="0.2">
      <c r="A283" s="242"/>
      <c r="B283" s="242"/>
      <c r="C283" s="242"/>
      <c r="D283" s="242"/>
      <c r="E283" s="242"/>
      <c r="F283" s="242"/>
    </row>
    <row r="284" spans="1:6" ht="18" customHeight="1" x14ac:dyDescent="0.2">
      <c r="A284" s="245" t="s">
        <v>182</v>
      </c>
      <c r="B284" s="245"/>
      <c r="C284" s="245"/>
      <c r="D284" s="245"/>
      <c r="E284" s="245"/>
      <c r="F284" s="245"/>
    </row>
    <row r="285" spans="1:6" ht="15" customHeight="1" x14ac:dyDescent="0.2">
      <c r="A285" s="159"/>
      <c r="B285" s="160" t="s">
        <v>183</v>
      </c>
      <c r="C285" s="21"/>
      <c r="D285" s="21"/>
      <c r="E285" s="161">
        <f>SUM(F36+F38+F63+F71+F74+F77+F78+F81+F82+F86+F89+F92+F96+F97+F98+F112+F113+F129+F132+F151+F152+F156+F159+F164+F179+F184+F194+F235+F237)</f>
        <v>1564000</v>
      </c>
      <c r="F285" s="162"/>
    </row>
    <row r="286" spans="1:6" ht="23.25" customHeight="1" x14ac:dyDescent="0.2">
      <c r="A286" s="159"/>
      <c r="B286" s="163" t="s">
        <v>184</v>
      </c>
      <c r="C286" s="23"/>
      <c r="D286" s="23"/>
      <c r="E286" s="164">
        <f>SUM(F107+F122)</f>
        <v>88000</v>
      </c>
      <c r="F286" s="162"/>
    </row>
    <row r="287" spans="1:6" ht="12.75" customHeight="1" x14ac:dyDescent="0.2">
      <c r="A287" s="159"/>
      <c r="B287" s="165" t="s">
        <v>185</v>
      </c>
      <c r="C287" s="144"/>
      <c r="D287" s="144"/>
      <c r="E287" s="166"/>
      <c r="F287" s="162"/>
    </row>
    <row r="288" spans="1:6" ht="12.75" customHeight="1" x14ac:dyDescent="0.2">
      <c r="A288" s="159"/>
      <c r="B288" s="163" t="s">
        <v>186</v>
      </c>
      <c r="C288" s="23"/>
      <c r="D288" s="23"/>
      <c r="E288" s="164">
        <f>SUM(F160+F193)</f>
        <v>18000</v>
      </c>
      <c r="F288" s="162"/>
    </row>
    <row r="289" spans="1:7" ht="12.75" customHeight="1" x14ac:dyDescent="0.2">
      <c r="A289" s="159"/>
      <c r="B289" s="163" t="s">
        <v>187</v>
      </c>
      <c r="C289" s="23"/>
      <c r="D289" s="23"/>
      <c r="E289" s="164">
        <f>SUM(F180)</f>
        <v>10000</v>
      </c>
      <c r="F289" s="162"/>
    </row>
    <row r="290" spans="1:7" ht="12.75" customHeight="1" x14ac:dyDescent="0.2">
      <c r="A290" s="159"/>
      <c r="B290" s="246" t="s">
        <v>188</v>
      </c>
      <c r="C290" s="247"/>
      <c r="D290" s="23"/>
      <c r="E290" s="167"/>
      <c r="F290" s="162"/>
    </row>
    <row r="291" spans="1:7" ht="12.75" customHeight="1" x14ac:dyDescent="0.2">
      <c r="A291" s="159"/>
      <c r="B291" s="163" t="s">
        <v>189</v>
      </c>
      <c r="C291" s="134"/>
      <c r="D291" s="23"/>
      <c r="E291" s="164">
        <f>SUM(F32+F33+F66+F67+F106+F108+F135+F141+F142+F146+F147+F172+F176)</f>
        <v>2897276.96</v>
      </c>
      <c r="F291" s="162"/>
    </row>
    <row r="292" spans="1:7" ht="12.75" customHeight="1" x14ac:dyDescent="0.2">
      <c r="A292" s="159"/>
      <c r="B292" s="163" t="s">
        <v>190</v>
      </c>
      <c r="C292" s="134"/>
      <c r="D292" s="23"/>
      <c r="E292" s="164">
        <f>SUM(F123+F236)</f>
        <v>360000</v>
      </c>
      <c r="F292" s="162"/>
    </row>
    <row r="293" spans="1:7" x14ac:dyDescent="0.2">
      <c r="A293" s="159"/>
      <c r="B293" s="168" t="s">
        <v>191</v>
      </c>
      <c r="C293" s="169"/>
      <c r="D293" s="169"/>
      <c r="E293" s="170"/>
      <c r="F293" s="162"/>
    </row>
    <row r="294" spans="1:7" ht="24.75" customHeight="1" x14ac:dyDescent="0.2">
      <c r="A294" s="159"/>
      <c r="B294" s="171" t="s">
        <v>192</v>
      </c>
      <c r="C294" s="172"/>
      <c r="D294" s="172"/>
      <c r="E294" s="173">
        <f>SUM(E285:E293)</f>
        <v>4937276.96</v>
      </c>
      <c r="F294" s="162"/>
    </row>
    <row r="295" spans="1:7" ht="15.75" customHeight="1" x14ac:dyDescent="0.2">
      <c r="A295" s="23"/>
      <c r="B295" s="174"/>
      <c r="C295" s="175"/>
      <c r="D295" s="175"/>
      <c r="E295" s="176"/>
      <c r="F295" s="125"/>
    </row>
    <row r="296" spans="1:7" x14ac:dyDescent="0.2">
      <c r="A296" s="177"/>
      <c r="B296" s="178"/>
      <c r="C296" s="178"/>
      <c r="D296" s="178"/>
      <c r="E296" s="178"/>
      <c r="F296" s="178"/>
    </row>
    <row r="297" spans="1:7" ht="21.75" customHeight="1" x14ac:dyDescent="0.2">
      <c r="A297" s="241" t="s">
        <v>193</v>
      </c>
      <c r="B297" s="241"/>
      <c r="C297" s="241"/>
      <c r="D297" s="241"/>
      <c r="E297" s="241"/>
      <c r="F297" s="241"/>
    </row>
    <row r="298" spans="1:7" ht="12.75" customHeight="1" x14ac:dyDescent="0.2">
      <c r="A298" s="242" t="s">
        <v>195</v>
      </c>
      <c r="B298" s="242"/>
      <c r="C298" s="242"/>
      <c r="D298" s="242"/>
      <c r="E298" s="242"/>
      <c r="F298" s="242"/>
      <c r="G298" s="19"/>
    </row>
    <row r="299" spans="1:7" ht="12.75" customHeight="1" x14ac:dyDescent="0.2"/>
    <row r="300" spans="1:7" x14ac:dyDescent="0.2">
      <c r="A300" s="241" t="s">
        <v>194</v>
      </c>
      <c r="B300" s="241"/>
      <c r="C300" s="241"/>
      <c r="D300" s="241"/>
      <c r="E300" s="241"/>
      <c r="F300" s="241"/>
    </row>
    <row r="301" spans="1:7" x14ac:dyDescent="0.2">
      <c r="A301" s="242" t="s">
        <v>196</v>
      </c>
      <c r="B301" s="242"/>
      <c r="C301" s="242"/>
      <c r="D301" s="242"/>
      <c r="E301" s="242"/>
      <c r="F301" s="242"/>
    </row>
    <row r="302" spans="1:7" x14ac:dyDescent="0.2">
      <c r="B302" s="179" t="s">
        <v>198</v>
      </c>
      <c r="C302" s="179"/>
      <c r="D302" s="179"/>
      <c r="E302" s="180" t="s">
        <v>197</v>
      </c>
    </row>
    <row r="303" spans="1:7" x14ac:dyDescent="0.2">
      <c r="B303" s="179" t="s">
        <v>201</v>
      </c>
      <c r="C303" s="179"/>
      <c r="D303" s="179"/>
      <c r="E303" s="179"/>
    </row>
    <row r="304" spans="1:7" x14ac:dyDescent="0.2">
      <c r="B304" s="179" t="s">
        <v>200</v>
      </c>
      <c r="C304" s="179"/>
      <c r="D304" s="179"/>
      <c r="E304" s="179" t="s">
        <v>199</v>
      </c>
    </row>
    <row r="307" ht="12.75" customHeight="1" x14ac:dyDescent="0.2"/>
    <row r="308" ht="25.5" customHeight="1" x14ac:dyDescent="0.2"/>
    <row r="309" ht="12.75" customHeight="1" x14ac:dyDescent="0.2"/>
    <row r="311" ht="12.75" customHeight="1" x14ac:dyDescent="0.2"/>
    <row r="312" ht="12.75" customHeight="1" x14ac:dyDescent="0.2"/>
    <row r="314" ht="12.75" customHeight="1" x14ac:dyDescent="0.2"/>
    <row r="315" ht="12.75" customHeight="1" x14ac:dyDescent="0.2"/>
  </sheetData>
  <mergeCells count="105">
    <mergeCell ref="A9:F9"/>
    <mergeCell ref="A10:F10"/>
    <mergeCell ref="A11:F11"/>
    <mergeCell ref="A13:F13"/>
    <mergeCell ref="A14:F14"/>
    <mergeCell ref="A15:F15"/>
    <mergeCell ref="A2:F2"/>
    <mergeCell ref="A4:F4"/>
    <mergeCell ref="A5:F5"/>
    <mergeCell ref="A6:F6"/>
    <mergeCell ref="A7:F7"/>
    <mergeCell ref="A8:F8"/>
    <mergeCell ref="A22:F22"/>
    <mergeCell ref="A23:F23"/>
    <mergeCell ref="A24:F24"/>
    <mergeCell ref="A25:F25"/>
    <mergeCell ref="A26:F26"/>
    <mergeCell ref="B27:F27"/>
    <mergeCell ref="A16:F16"/>
    <mergeCell ref="A17:F17"/>
    <mergeCell ref="A18:F18"/>
    <mergeCell ref="A19:F19"/>
    <mergeCell ref="A20:F20"/>
    <mergeCell ref="A21:F21"/>
    <mergeCell ref="B54:D54"/>
    <mergeCell ref="B56:D56"/>
    <mergeCell ref="B58:F58"/>
    <mergeCell ref="E60:F60"/>
    <mergeCell ref="B62:D62"/>
    <mergeCell ref="B65:D65"/>
    <mergeCell ref="E29:F29"/>
    <mergeCell ref="B31:D31"/>
    <mergeCell ref="B35:D35"/>
    <mergeCell ref="B37:D37"/>
    <mergeCell ref="B40:D40"/>
    <mergeCell ref="B41:D41"/>
    <mergeCell ref="B91:D91"/>
    <mergeCell ref="B95:C95"/>
    <mergeCell ref="B101:D101"/>
    <mergeCell ref="B103:D103"/>
    <mergeCell ref="B104:D104"/>
    <mergeCell ref="B105:D105"/>
    <mergeCell ref="B70:D70"/>
    <mergeCell ref="B73:D73"/>
    <mergeCell ref="B76:D76"/>
    <mergeCell ref="B80:D80"/>
    <mergeCell ref="B85:D85"/>
    <mergeCell ref="B88:D88"/>
    <mergeCell ref="B140:D140"/>
    <mergeCell ref="B145:D145"/>
    <mergeCell ref="B150:D150"/>
    <mergeCell ref="B155:D155"/>
    <mergeCell ref="B158:D158"/>
    <mergeCell ref="B163:D163"/>
    <mergeCell ref="B111:C111"/>
    <mergeCell ref="B121:D121"/>
    <mergeCell ref="B124:C124"/>
    <mergeCell ref="B128:D128"/>
    <mergeCell ref="B131:D131"/>
    <mergeCell ref="B134:D134"/>
    <mergeCell ref="B183:D183"/>
    <mergeCell ref="B187:E187"/>
    <mergeCell ref="B192:E192"/>
    <mergeCell ref="B196:D196"/>
    <mergeCell ref="B197:D197"/>
    <mergeCell ref="B210:D210"/>
    <mergeCell ref="B168:D168"/>
    <mergeCell ref="B169:C169"/>
    <mergeCell ref="B170:D170"/>
    <mergeCell ref="B171:D171"/>
    <mergeCell ref="B175:D175"/>
    <mergeCell ref="B178:E178"/>
    <mergeCell ref="B241:C241"/>
    <mergeCell ref="B242:D242"/>
    <mergeCell ref="B244:D244"/>
    <mergeCell ref="B249:D249"/>
    <mergeCell ref="B250:D250"/>
    <mergeCell ref="B263:D263"/>
    <mergeCell ref="B211:C211"/>
    <mergeCell ref="B212:D212"/>
    <mergeCell ref="B214:D214"/>
    <mergeCell ref="B219:D219"/>
    <mergeCell ref="B227:C227"/>
    <mergeCell ref="B234:E234"/>
    <mergeCell ref="A273:D273"/>
    <mergeCell ref="A274:D274"/>
    <mergeCell ref="A275:D275"/>
    <mergeCell ref="A276:D276"/>
    <mergeCell ref="A277:D277"/>
    <mergeCell ref="A278:D278"/>
    <mergeCell ref="B265:D265"/>
    <mergeCell ref="A267:E267"/>
    <mergeCell ref="A269:E269"/>
    <mergeCell ref="A270:D270"/>
    <mergeCell ref="A271:D271"/>
    <mergeCell ref="A272:D272"/>
    <mergeCell ref="A297:F297"/>
    <mergeCell ref="A298:F298"/>
    <mergeCell ref="A300:F300"/>
    <mergeCell ref="A301:F301"/>
    <mergeCell ref="A279:D279"/>
    <mergeCell ref="A282:F282"/>
    <mergeCell ref="A283:F283"/>
    <mergeCell ref="A284:F284"/>
    <mergeCell ref="B290:C29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opLeftCell="A169" zoomScale="136" zoomScaleNormal="136" workbookViewId="0">
      <selection activeCell="D33" sqref="D33"/>
    </sheetView>
  </sheetViews>
  <sheetFormatPr defaultRowHeight="12.75" x14ac:dyDescent="0.2"/>
  <cols>
    <col min="1" max="1" width="7.83203125" style="3" customWidth="1"/>
    <col min="2" max="2" width="31.33203125" style="3" customWidth="1"/>
    <col min="3" max="3" width="11.1640625" style="3" customWidth="1"/>
    <col min="4" max="4" width="23" style="3" customWidth="1"/>
    <col min="5" max="5" width="20.1640625" style="3" customWidth="1"/>
    <col min="6" max="6" width="15.33203125" style="19" customWidth="1"/>
    <col min="7" max="7" width="11.6640625" style="3" bestFit="1" customWidth="1"/>
    <col min="8" max="8" width="14" style="3" customWidth="1"/>
    <col min="9" max="9" width="14.5" style="3" bestFit="1" customWidth="1"/>
    <col min="10" max="10" width="22.33203125" style="3" customWidth="1"/>
    <col min="11" max="11" width="11" style="3" customWidth="1"/>
    <col min="12" max="12" width="11.1640625" style="3" bestFit="1" customWidth="1"/>
    <col min="13" max="15" width="9.33203125" style="3"/>
    <col min="16" max="16" width="12.83203125" style="3" bestFit="1" customWidth="1"/>
    <col min="17" max="16384" width="9.33203125" style="3"/>
  </cols>
  <sheetData>
    <row r="1" spans="1:8" ht="17.100000000000001" customHeight="1" x14ac:dyDescent="0.2">
      <c r="A1" s="188"/>
      <c r="B1" s="188"/>
      <c r="C1" s="188"/>
      <c r="D1" s="188"/>
      <c r="E1" s="188"/>
      <c r="F1" s="2"/>
    </row>
    <row r="2" spans="1:8" ht="20.25" customHeight="1" x14ac:dyDescent="0.2">
      <c r="A2" s="249" t="s">
        <v>0</v>
      </c>
      <c r="B2" s="276"/>
      <c r="C2" s="276"/>
      <c r="D2" s="276"/>
      <c r="E2" s="276"/>
      <c r="F2" s="276"/>
    </row>
    <row r="3" spans="1:8" ht="9.75" customHeight="1" x14ac:dyDescent="0.2">
      <c r="A3" s="186"/>
      <c r="B3" s="198"/>
      <c r="C3" s="198"/>
      <c r="D3" s="198"/>
      <c r="E3" s="198"/>
      <c r="F3" s="6"/>
    </row>
    <row r="4" spans="1:8" ht="29.25" customHeight="1" x14ac:dyDescent="0.2">
      <c r="A4" s="241" t="s">
        <v>1</v>
      </c>
      <c r="B4" s="277"/>
      <c r="C4" s="277"/>
      <c r="D4" s="277"/>
      <c r="E4" s="277"/>
      <c r="F4" s="277"/>
      <c r="H4" s="7"/>
    </row>
    <row r="5" spans="1:8" ht="17.45" customHeight="1" x14ac:dyDescent="0.2">
      <c r="A5" s="241" t="s">
        <v>2</v>
      </c>
      <c r="B5" s="241"/>
      <c r="C5" s="241"/>
      <c r="D5" s="241"/>
      <c r="E5" s="241"/>
      <c r="F5" s="241"/>
    </row>
    <row r="6" spans="1:8" ht="12.75" customHeight="1" x14ac:dyDescent="0.2">
      <c r="A6" s="249" t="s">
        <v>3</v>
      </c>
      <c r="B6" s="249"/>
      <c r="C6" s="249"/>
      <c r="D6" s="249"/>
      <c r="E6" s="249"/>
      <c r="F6" s="249"/>
    </row>
    <row r="7" spans="1:8" ht="12" customHeight="1" x14ac:dyDescent="0.2">
      <c r="A7" s="249" t="s">
        <v>4</v>
      </c>
      <c r="B7" s="249"/>
      <c r="C7" s="249"/>
      <c r="D7" s="249"/>
      <c r="E7" s="249"/>
      <c r="F7" s="249"/>
    </row>
    <row r="8" spans="1:8" ht="14.25" customHeight="1" x14ac:dyDescent="0.2">
      <c r="A8" s="249" t="s">
        <v>5</v>
      </c>
      <c r="B8" s="249"/>
      <c r="C8" s="249"/>
      <c r="D8" s="249"/>
      <c r="E8" s="249"/>
      <c r="F8" s="249"/>
    </row>
    <row r="9" spans="1:8" ht="13.5" customHeight="1" x14ac:dyDescent="0.2">
      <c r="A9" s="249" t="s">
        <v>6</v>
      </c>
      <c r="B9" s="249"/>
      <c r="C9" s="249"/>
      <c r="D9" s="249"/>
      <c r="E9" s="249"/>
      <c r="F9" s="249"/>
    </row>
    <row r="10" spans="1:8" ht="12.75" customHeight="1" x14ac:dyDescent="0.2">
      <c r="A10" s="249" t="s">
        <v>7</v>
      </c>
      <c r="B10" s="249"/>
      <c r="C10" s="249"/>
      <c r="D10" s="249"/>
      <c r="E10" s="249"/>
      <c r="F10" s="249"/>
    </row>
    <row r="11" spans="1:8" ht="13.5" customHeight="1" x14ac:dyDescent="0.2">
      <c r="A11" s="249" t="s">
        <v>8</v>
      </c>
      <c r="B11" s="249"/>
      <c r="C11" s="249"/>
      <c r="D11" s="249"/>
      <c r="E11" s="249"/>
      <c r="F11" s="249"/>
    </row>
    <row r="12" spans="1:8" ht="17.45" customHeight="1" x14ac:dyDescent="0.2">
      <c r="A12" s="186"/>
      <c r="B12" s="186"/>
      <c r="C12" s="186"/>
      <c r="D12" s="186"/>
      <c r="E12" s="186"/>
      <c r="F12" s="8"/>
    </row>
    <row r="13" spans="1:8" ht="12.75" customHeight="1" x14ac:dyDescent="0.2">
      <c r="A13" s="249" t="s">
        <v>9</v>
      </c>
      <c r="B13" s="249"/>
      <c r="C13" s="249"/>
      <c r="D13" s="249"/>
      <c r="E13" s="249"/>
      <c r="F13" s="249"/>
    </row>
    <row r="14" spans="1:8" ht="13.5" customHeight="1" x14ac:dyDescent="0.2">
      <c r="A14" s="249" t="s">
        <v>10</v>
      </c>
      <c r="B14" s="249"/>
      <c r="C14" s="249"/>
      <c r="D14" s="249"/>
      <c r="E14" s="249"/>
      <c r="F14" s="249"/>
    </row>
    <row r="15" spans="1:8" ht="15" customHeight="1" x14ac:dyDescent="0.2">
      <c r="A15" s="249" t="s">
        <v>11</v>
      </c>
      <c r="B15" s="249"/>
      <c r="C15" s="249"/>
      <c r="D15" s="249"/>
      <c r="E15" s="249"/>
      <c r="F15" s="249"/>
    </row>
    <row r="16" spans="1:8" ht="12.75" customHeight="1" x14ac:dyDescent="0.2">
      <c r="A16" s="249" t="s">
        <v>12</v>
      </c>
      <c r="B16" s="249"/>
      <c r="C16" s="249"/>
      <c r="D16" s="249"/>
      <c r="E16" s="249"/>
      <c r="F16" s="249"/>
    </row>
    <row r="17" spans="1:16" ht="13.5" customHeight="1" x14ac:dyDescent="0.2">
      <c r="A17" s="249" t="s">
        <v>13</v>
      </c>
      <c r="B17" s="249"/>
      <c r="C17" s="249"/>
      <c r="D17" s="249"/>
      <c r="E17" s="249"/>
      <c r="F17" s="249"/>
    </row>
    <row r="18" spans="1:16" ht="11.25" customHeight="1" x14ac:dyDescent="0.2">
      <c r="A18" s="249" t="s">
        <v>14</v>
      </c>
      <c r="B18" s="249"/>
      <c r="C18" s="249"/>
      <c r="D18" s="249"/>
      <c r="E18" s="249"/>
      <c r="F18" s="249"/>
    </row>
    <row r="19" spans="1:16" ht="12.75" customHeight="1" x14ac:dyDescent="0.2">
      <c r="A19" s="249" t="s">
        <v>15</v>
      </c>
      <c r="B19" s="249"/>
      <c r="C19" s="249"/>
      <c r="D19" s="249"/>
      <c r="E19" s="249"/>
      <c r="F19" s="249"/>
    </row>
    <row r="20" spans="1:16" ht="11.25" customHeight="1" x14ac:dyDescent="0.2">
      <c r="A20" s="249" t="s">
        <v>16</v>
      </c>
      <c r="B20" s="249"/>
      <c r="C20" s="249"/>
      <c r="D20" s="249"/>
      <c r="E20" s="249"/>
      <c r="F20" s="249"/>
    </row>
    <row r="21" spans="1:16" ht="12.75" customHeight="1" x14ac:dyDescent="0.2">
      <c r="A21" s="249" t="s">
        <v>17</v>
      </c>
      <c r="B21" s="249"/>
      <c r="C21" s="249"/>
      <c r="D21" s="249"/>
      <c r="E21" s="249"/>
      <c r="F21" s="249"/>
    </row>
    <row r="22" spans="1:16" ht="14.25" customHeight="1" x14ac:dyDescent="0.2">
      <c r="A22" s="249" t="s">
        <v>18</v>
      </c>
      <c r="B22" s="249"/>
      <c r="C22" s="249"/>
      <c r="D22" s="249"/>
      <c r="E22" s="249"/>
      <c r="F22" s="249"/>
    </row>
    <row r="23" spans="1:16" ht="12.75" customHeight="1" x14ac:dyDescent="0.2">
      <c r="A23" s="249" t="s">
        <v>19</v>
      </c>
      <c r="B23" s="249"/>
      <c r="C23" s="249"/>
      <c r="D23" s="249"/>
      <c r="E23" s="249"/>
      <c r="F23" s="249"/>
    </row>
    <row r="24" spans="1:16" ht="11.25" customHeight="1" x14ac:dyDescent="0.2">
      <c r="A24" s="249"/>
      <c r="B24" s="249"/>
      <c r="C24" s="249"/>
      <c r="D24" s="249"/>
      <c r="E24" s="249"/>
      <c r="F24" s="249"/>
    </row>
    <row r="25" spans="1:16" ht="11.25" customHeight="1" x14ac:dyDescent="0.2">
      <c r="A25" s="241" t="s">
        <v>20</v>
      </c>
      <c r="B25" s="241"/>
      <c r="C25" s="241"/>
      <c r="D25" s="241"/>
      <c r="E25" s="241"/>
      <c r="F25" s="241"/>
    </row>
    <row r="26" spans="1:16" ht="19.7" customHeight="1" x14ac:dyDescent="0.2">
      <c r="A26" s="249" t="s">
        <v>21</v>
      </c>
      <c r="B26" s="249"/>
      <c r="C26" s="249"/>
      <c r="D26" s="249"/>
      <c r="E26" s="249"/>
      <c r="F26" s="249"/>
    </row>
    <row r="27" spans="1:16" ht="16.5" customHeight="1" x14ac:dyDescent="0.2">
      <c r="A27" s="9" t="s">
        <v>22</v>
      </c>
      <c r="B27" s="275" t="s">
        <v>23</v>
      </c>
      <c r="C27" s="275"/>
      <c r="D27" s="275"/>
      <c r="E27" s="275"/>
      <c r="F27" s="275"/>
    </row>
    <row r="28" spans="1:16" ht="9.75" customHeight="1" x14ac:dyDescent="0.2">
      <c r="A28" s="10"/>
      <c r="B28" s="10"/>
      <c r="C28" s="10"/>
      <c r="D28" s="10"/>
      <c r="E28" s="192" t="s">
        <v>24</v>
      </c>
      <c r="F28" s="12">
        <f>SUM(F30,F40,F42,F46,F44,F48,F50,F52,F54,F56)</f>
        <v>1240762.49</v>
      </c>
    </row>
    <row r="29" spans="1:16" ht="14.25" customHeight="1" x14ac:dyDescent="0.2">
      <c r="A29" s="13" t="s">
        <v>25</v>
      </c>
      <c r="B29" s="13" t="s">
        <v>26</v>
      </c>
      <c r="C29" s="14" t="s">
        <v>27</v>
      </c>
      <c r="D29" s="15" t="s">
        <v>28</v>
      </c>
      <c r="E29" s="272" t="s">
        <v>29</v>
      </c>
      <c r="F29" s="272"/>
      <c r="H29" s="19">
        <f>+F30+F144+F145+F175</f>
        <v>1610013.4</v>
      </c>
    </row>
    <row r="30" spans="1:16" ht="12.75" customHeight="1" x14ac:dyDescent="0.2">
      <c r="A30" s="16" t="s">
        <v>30</v>
      </c>
      <c r="B30" s="16" t="s">
        <v>31</v>
      </c>
      <c r="C30" s="17"/>
      <c r="D30" s="17"/>
      <c r="E30" s="17"/>
      <c r="F30" s="18">
        <f>SUM(D34,D36,D38,)</f>
        <v>1240762.49</v>
      </c>
      <c r="H30" s="19">
        <v>1552913.4</v>
      </c>
      <c r="P30" s="19"/>
    </row>
    <row r="31" spans="1:16" ht="15" customHeight="1" x14ac:dyDescent="0.2">
      <c r="A31" s="20" t="s">
        <v>32</v>
      </c>
      <c r="B31" s="273" t="s">
        <v>33</v>
      </c>
      <c r="C31" s="273"/>
      <c r="D31" s="273"/>
      <c r="E31" s="21"/>
      <c r="F31" s="22"/>
      <c r="H31" s="19">
        <v>57100</v>
      </c>
      <c r="P31" s="19"/>
    </row>
    <row r="32" spans="1:16" ht="18.75" customHeight="1" x14ac:dyDescent="0.2">
      <c r="A32" s="191"/>
      <c r="B32" s="24" t="s">
        <v>34</v>
      </c>
      <c r="C32" s="25" t="s">
        <v>35</v>
      </c>
      <c r="D32" s="26">
        <f>1301302.67-203540.18</f>
        <v>1097762.49</v>
      </c>
      <c r="E32" s="25" t="s">
        <v>36</v>
      </c>
      <c r="F32" s="26">
        <f>+D32</f>
        <v>1097762.49</v>
      </c>
      <c r="H32" s="215">
        <f>+H29-H30-H31</f>
        <v>0</v>
      </c>
      <c r="P32" s="19"/>
    </row>
    <row r="33" spans="1:16" ht="23.25" customHeight="1" x14ac:dyDescent="0.2">
      <c r="A33" s="191"/>
      <c r="B33" s="27" t="s">
        <v>37</v>
      </c>
      <c r="C33" s="25" t="s">
        <v>35</v>
      </c>
      <c r="D33" s="28">
        <v>61000</v>
      </c>
      <c r="E33" s="25" t="s">
        <v>36</v>
      </c>
      <c r="F33" s="26">
        <f>+D33</f>
        <v>61000</v>
      </c>
      <c r="H33" s="29"/>
      <c r="I33" s="30"/>
      <c r="P33" s="19"/>
    </row>
    <row r="34" spans="1:16" ht="23.25" customHeight="1" x14ac:dyDescent="0.2">
      <c r="A34" s="188"/>
      <c r="B34" s="31"/>
      <c r="C34" s="32" t="s">
        <v>38</v>
      </c>
      <c r="D34" s="33">
        <f>SUM(D31:D33)</f>
        <v>1158762.49</v>
      </c>
      <c r="E34" s="34"/>
      <c r="F34" s="35"/>
      <c r="H34" s="29"/>
      <c r="I34" s="30"/>
      <c r="J34" s="7"/>
      <c r="L34" s="19"/>
      <c r="M34" s="7"/>
    </row>
    <row r="35" spans="1:16" ht="23.25" customHeight="1" x14ac:dyDescent="0.2">
      <c r="A35" s="20" t="s">
        <v>39</v>
      </c>
      <c r="B35" s="274" t="s">
        <v>40</v>
      </c>
      <c r="C35" s="274"/>
      <c r="D35" s="274"/>
      <c r="E35" s="21"/>
      <c r="F35" s="22"/>
      <c r="H35" s="29"/>
      <c r="I35" s="36"/>
      <c r="J35" s="37"/>
      <c r="K35" s="37"/>
    </row>
    <row r="36" spans="1:16" ht="18" customHeight="1" x14ac:dyDescent="0.2">
      <c r="A36" s="191"/>
      <c r="B36" s="27" t="s">
        <v>41</v>
      </c>
      <c r="C36" s="25" t="s">
        <v>42</v>
      </c>
      <c r="D36" s="26">
        <v>20000</v>
      </c>
      <c r="E36" s="38" t="s">
        <v>43</v>
      </c>
      <c r="F36" s="26">
        <f>+D36</f>
        <v>20000</v>
      </c>
      <c r="H36" s="29"/>
      <c r="I36" s="30"/>
      <c r="J36" s="29"/>
      <c r="K36" s="30"/>
      <c r="L36" s="19"/>
    </row>
    <row r="37" spans="1:16" ht="20.25" customHeight="1" x14ac:dyDescent="0.2">
      <c r="A37" s="20" t="s">
        <v>44</v>
      </c>
      <c r="B37" s="274" t="s">
        <v>45</v>
      </c>
      <c r="C37" s="274"/>
      <c r="D37" s="274"/>
      <c r="E37" s="21"/>
      <c r="F37" s="22"/>
      <c r="J37" s="7"/>
    </row>
    <row r="38" spans="1:16" ht="21" customHeight="1" x14ac:dyDescent="0.2">
      <c r="A38" s="191"/>
      <c r="B38" s="27" t="s">
        <v>46</v>
      </c>
      <c r="C38" s="25" t="s">
        <v>42</v>
      </c>
      <c r="D38" s="26">
        <v>62000</v>
      </c>
      <c r="E38" s="38" t="s">
        <v>43</v>
      </c>
      <c r="F38" s="26">
        <f>SUM(D38)</f>
        <v>62000</v>
      </c>
      <c r="H38" s="29"/>
      <c r="I38" s="30"/>
      <c r="J38" s="7"/>
    </row>
    <row r="39" spans="1:16" ht="20.25" customHeight="1" x14ac:dyDescent="0.2">
      <c r="A39" s="191"/>
      <c r="B39" s="27"/>
      <c r="C39" s="39"/>
      <c r="D39" s="35"/>
      <c r="E39" s="40"/>
      <c r="F39" s="35"/>
      <c r="H39" s="29"/>
      <c r="I39" s="30"/>
      <c r="J39" s="7"/>
    </row>
    <row r="40" spans="1:16" ht="18.75" customHeight="1" x14ac:dyDescent="0.2">
      <c r="A40" s="190" t="s">
        <v>47</v>
      </c>
      <c r="B40" s="257" t="s">
        <v>48</v>
      </c>
      <c r="C40" s="257"/>
      <c r="D40" s="257"/>
      <c r="E40" s="42"/>
      <c r="F40" s="43">
        <v>0</v>
      </c>
      <c r="H40" s="29"/>
      <c r="I40" s="30"/>
      <c r="J40" s="7"/>
    </row>
    <row r="41" spans="1:16" ht="18.75" customHeight="1" x14ac:dyDescent="0.2">
      <c r="A41" s="191"/>
      <c r="B41" s="269"/>
      <c r="C41" s="269"/>
      <c r="D41" s="269"/>
      <c r="E41" s="196"/>
      <c r="F41" s="45"/>
      <c r="H41" s="29"/>
      <c r="I41" s="30"/>
      <c r="J41" s="7"/>
      <c r="K41" s="19"/>
    </row>
    <row r="42" spans="1:16" ht="23.25" customHeight="1" x14ac:dyDescent="0.2">
      <c r="A42" s="190" t="s">
        <v>49</v>
      </c>
      <c r="B42" s="190" t="s">
        <v>50</v>
      </c>
      <c r="C42" s="42"/>
      <c r="D42" s="42"/>
      <c r="E42" s="42"/>
      <c r="F42" s="43">
        <v>0</v>
      </c>
      <c r="H42" s="29"/>
      <c r="I42" s="30"/>
      <c r="J42" s="7"/>
    </row>
    <row r="43" spans="1:16" ht="12" customHeight="1" x14ac:dyDescent="0.2">
      <c r="A43" s="191"/>
      <c r="B43" s="196"/>
      <c r="C43" s="196"/>
      <c r="D43" s="196"/>
      <c r="E43" s="196"/>
      <c r="F43" s="45"/>
      <c r="H43" s="46"/>
      <c r="I43" s="30"/>
      <c r="J43" s="7"/>
      <c r="K43" s="19"/>
    </row>
    <row r="44" spans="1:16" ht="23.25" customHeight="1" x14ac:dyDescent="0.2">
      <c r="A44" s="190" t="s">
        <v>51</v>
      </c>
      <c r="B44" s="190" t="s">
        <v>52</v>
      </c>
      <c r="C44" s="42"/>
      <c r="D44" s="42"/>
      <c r="E44" s="42"/>
      <c r="F44" s="43">
        <v>0</v>
      </c>
      <c r="H44" s="46"/>
      <c r="I44" s="30"/>
      <c r="J44" s="7"/>
    </row>
    <row r="45" spans="1:16" ht="9" customHeight="1" x14ac:dyDescent="0.2">
      <c r="A45" s="191"/>
      <c r="B45" s="196"/>
      <c r="C45" s="196"/>
      <c r="D45" s="196"/>
      <c r="E45" s="196"/>
      <c r="F45" s="45"/>
      <c r="H45" s="46"/>
      <c r="I45" s="30"/>
      <c r="J45" s="46"/>
    </row>
    <row r="46" spans="1:16" ht="8.85" customHeight="1" x14ac:dyDescent="0.2">
      <c r="A46" s="190" t="s">
        <v>53</v>
      </c>
      <c r="B46" s="190" t="s">
        <v>54</v>
      </c>
      <c r="C46" s="42"/>
      <c r="D46" s="42"/>
      <c r="E46" s="42"/>
      <c r="F46" s="43">
        <v>0</v>
      </c>
      <c r="H46" s="46"/>
      <c r="I46" s="30"/>
      <c r="J46" s="46"/>
      <c r="K46" s="30"/>
    </row>
    <row r="47" spans="1:16" ht="9" customHeight="1" x14ac:dyDescent="0.2">
      <c r="A47" s="191"/>
      <c r="B47" s="196"/>
      <c r="C47" s="196"/>
      <c r="D47" s="196"/>
      <c r="E47" s="196"/>
      <c r="F47" s="45"/>
      <c r="J47" s="46"/>
    </row>
    <row r="48" spans="1:16" ht="8.85" customHeight="1" x14ac:dyDescent="0.2">
      <c r="A48" s="190" t="s">
        <v>55</v>
      </c>
      <c r="B48" s="190" t="s">
        <v>56</v>
      </c>
      <c r="C48" s="42"/>
      <c r="D48" s="42"/>
      <c r="E48" s="42"/>
      <c r="F48" s="43">
        <v>0</v>
      </c>
      <c r="H48" s="46"/>
      <c r="I48" s="30"/>
      <c r="J48" s="46"/>
    </row>
    <row r="49" spans="1:12" ht="9" customHeight="1" x14ac:dyDescent="0.2">
      <c r="A49" s="191"/>
      <c r="B49" s="196"/>
      <c r="C49" s="196"/>
      <c r="D49" s="196"/>
      <c r="E49" s="196"/>
      <c r="F49" s="45"/>
      <c r="H49" s="46"/>
      <c r="I49" s="30"/>
      <c r="J49" s="46"/>
    </row>
    <row r="50" spans="1:12" ht="8.85" customHeight="1" x14ac:dyDescent="0.2">
      <c r="A50" s="190" t="s">
        <v>57</v>
      </c>
      <c r="B50" s="190" t="s">
        <v>58</v>
      </c>
      <c r="C50" s="42"/>
      <c r="D50" s="42"/>
      <c r="E50" s="42"/>
      <c r="F50" s="43">
        <v>0</v>
      </c>
      <c r="H50" s="46"/>
      <c r="I50" s="30"/>
      <c r="J50" s="46"/>
    </row>
    <row r="51" spans="1:12" ht="9" customHeight="1" x14ac:dyDescent="0.2">
      <c r="A51" s="191"/>
      <c r="B51" s="47"/>
      <c r="C51" s="39"/>
      <c r="D51" s="35"/>
      <c r="E51" s="39"/>
      <c r="F51" s="35"/>
      <c r="I51" s="30"/>
    </row>
    <row r="52" spans="1:12" ht="12" customHeight="1" x14ac:dyDescent="0.2">
      <c r="A52" s="190" t="s">
        <v>59</v>
      </c>
      <c r="B52" s="190" t="s">
        <v>60</v>
      </c>
      <c r="C52" s="42"/>
      <c r="D52" s="42"/>
      <c r="E52" s="42"/>
      <c r="F52" s="43">
        <v>0</v>
      </c>
      <c r="I52" s="19"/>
    </row>
    <row r="53" spans="1:12" ht="11.25" customHeight="1" x14ac:dyDescent="0.2">
      <c r="A53" s="188"/>
      <c r="B53" s="193"/>
      <c r="C53" s="193"/>
      <c r="D53" s="35"/>
      <c r="E53" s="193"/>
      <c r="F53" s="49"/>
      <c r="H53" s="7"/>
      <c r="I53" s="19"/>
    </row>
    <row r="54" spans="1:12" x14ac:dyDescent="0.2">
      <c r="A54" s="187" t="s">
        <v>61</v>
      </c>
      <c r="B54" s="257" t="s">
        <v>62</v>
      </c>
      <c r="C54" s="265"/>
      <c r="D54" s="265"/>
      <c r="E54" s="42"/>
      <c r="F54" s="43">
        <v>0</v>
      </c>
      <c r="I54" s="19"/>
      <c r="J54" s="7"/>
    </row>
    <row r="55" spans="1:12" ht="12" customHeight="1" x14ac:dyDescent="0.2">
      <c r="A55" s="34"/>
      <c r="B55" s="34"/>
      <c r="C55" s="196"/>
      <c r="D55" s="196"/>
      <c r="E55" s="196"/>
      <c r="F55" s="35"/>
      <c r="H55" s="181"/>
      <c r="I55" s="182"/>
    </row>
    <row r="56" spans="1:12" x14ac:dyDescent="0.2">
      <c r="A56" s="187" t="s">
        <v>63</v>
      </c>
      <c r="B56" s="257" t="s">
        <v>64</v>
      </c>
      <c r="C56" s="265"/>
      <c r="D56" s="265"/>
      <c r="E56" s="42"/>
      <c r="F56" s="43">
        <v>0</v>
      </c>
      <c r="I56" s="19"/>
    </row>
    <row r="57" spans="1:12" ht="12" customHeight="1" x14ac:dyDescent="0.2">
      <c r="A57" s="51"/>
      <c r="B57" s="34"/>
      <c r="C57" s="194"/>
      <c r="D57" s="194"/>
      <c r="E57" s="196"/>
      <c r="F57" s="35"/>
      <c r="I57" s="19"/>
    </row>
    <row r="58" spans="1:12" ht="12" customHeight="1" x14ac:dyDescent="0.2">
      <c r="A58" s="9" t="s">
        <v>65</v>
      </c>
      <c r="B58" s="271" t="s">
        <v>66</v>
      </c>
      <c r="C58" s="271"/>
      <c r="D58" s="271"/>
      <c r="E58" s="271"/>
      <c r="F58" s="271"/>
    </row>
    <row r="59" spans="1:12" ht="16.5" customHeight="1" x14ac:dyDescent="0.2">
      <c r="A59" s="10"/>
      <c r="B59" s="53"/>
      <c r="C59" s="53"/>
      <c r="D59" s="53"/>
      <c r="E59" s="192" t="s">
        <v>24</v>
      </c>
      <c r="F59" s="54">
        <f>SUM(F61,F106,F119,F123,F129,F141,F169,F171,F173)</f>
        <v>3416514.4699999997</v>
      </c>
    </row>
    <row r="60" spans="1:12" ht="11.25" customHeight="1" x14ac:dyDescent="0.2">
      <c r="A60" s="13" t="s">
        <v>25</v>
      </c>
      <c r="B60" s="55" t="s">
        <v>26</v>
      </c>
      <c r="C60" s="14" t="s">
        <v>27</v>
      </c>
      <c r="D60" s="56" t="s">
        <v>28</v>
      </c>
      <c r="E60" s="272" t="s">
        <v>29</v>
      </c>
      <c r="F60" s="272"/>
      <c r="I60" s="19"/>
    </row>
    <row r="61" spans="1:12" ht="14.25" customHeight="1" x14ac:dyDescent="0.2">
      <c r="A61" s="57" t="s">
        <v>67</v>
      </c>
      <c r="B61" s="16" t="s">
        <v>31</v>
      </c>
      <c r="C61" s="58"/>
      <c r="D61" s="58"/>
      <c r="E61" s="58"/>
      <c r="F61" s="59">
        <f>SUM(D63,D69,D72,D75,D80,D84,D87,D92,D95,D102,D88)</f>
        <v>1844914.34</v>
      </c>
      <c r="H61" s="19"/>
    </row>
    <row r="62" spans="1:12" ht="12.75" customHeight="1" x14ac:dyDescent="0.2">
      <c r="A62" s="20" t="s">
        <v>32</v>
      </c>
      <c r="B62" s="278" t="s">
        <v>202</v>
      </c>
      <c r="C62" s="278"/>
      <c r="D62" s="278"/>
      <c r="E62" s="60"/>
      <c r="F62" s="61"/>
      <c r="H62" s="266" t="s">
        <v>68</v>
      </c>
      <c r="I62" s="266"/>
      <c r="J62" s="266"/>
      <c r="K62" s="60"/>
      <c r="L62" s="61"/>
    </row>
    <row r="63" spans="1:12" ht="18" customHeight="1" x14ac:dyDescent="0.2">
      <c r="A63" s="191"/>
      <c r="B63" s="31" t="s">
        <v>69</v>
      </c>
      <c r="C63" s="25" t="s">
        <v>70</v>
      </c>
      <c r="D63" s="107">
        <v>25000</v>
      </c>
      <c r="E63" s="38" t="s">
        <v>43</v>
      </c>
      <c r="F63" s="225">
        <f>SUM(D63)</f>
        <v>25000</v>
      </c>
      <c r="H63" s="24" t="s">
        <v>69</v>
      </c>
      <c r="I63" s="25" t="s">
        <v>70</v>
      </c>
      <c r="J63" s="62">
        <v>25000</v>
      </c>
      <c r="K63" s="38" t="s">
        <v>43</v>
      </c>
      <c r="L63" s="63">
        <f>SUM(J63)</f>
        <v>25000</v>
      </c>
    </row>
    <row r="64" spans="1:12" ht="18" customHeight="1" x14ac:dyDescent="0.2">
      <c r="A64" s="191"/>
      <c r="B64" s="47"/>
      <c r="C64" s="39"/>
      <c r="D64" s="35"/>
      <c r="E64" s="39"/>
      <c r="F64" s="35"/>
      <c r="G64" s="223"/>
      <c r="H64" s="47"/>
      <c r="I64" s="39"/>
      <c r="J64" s="35"/>
      <c r="K64" s="40"/>
      <c r="L64" s="35"/>
    </row>
    <row r="65" spans="1:12" ht="24" customHeight="1" x14ac:dyDescent="0.2">
      <c r="A65" s="191"/>
      <c r="B65" s="47"/>
      <c r="C65" s="39"/>
      <c r="D65" s="35"/>
      <c r="E65" s="40"/>
      <c r="F65" s="35"/>
      <c r="H65" s="181"/>
      <c r="I65" s="182"/>
    </row>
    <row r="66" spans="1:12" ht="19.5" customHeight="1" x14ac:dyDescent="0.2">
      <c r="A66" s="20" t="s">
        <v>39</v>
      </c>
      <c r="B66" s="266" t="s">
        <v>71</v>
      </c>
      <c r="C66" s="266"/>
      <c r="D66" s="266"/>
      <c r="E66" s="60"/>
      <c r="F66" s="61"/>
      <c r="I66" s="19"/>
    </row>
    <row r="67" spans="1:12" ht="21" customHeight="1" x14ac:dyDescent="0.2">
      <c r="A67" s="191"/>
      <c r="B67" s="24" t="s">
        <v>34</v>
      </c>
      <c r="C67" s="66" t="s">
        <v>35</v>
      </c>
      <c r="D67" s="67">
        <v>650624.16</v>
      </c>
      <c r="E67" s="25" t="s">
        <v>36</v>
      </c>
      <c r="F67" s="68">
        <f>SUM(D67)</f>
        <v>650624.16</v>
      </c>
    </row>
    <row r="68" spans="1:12" ht="24.75" customHeight="1" x14ac:dyDescent="0.2">
      <c r="A68" s="191"/>
      <c r="B68" s="31" t="s">
        <v>37</v>
      </c>
      <c r="C68" s="25" t="s">
        <v>35</v>
      </c>
      <c r="D68" s="26">
        <v>20750</v>
      </c>
      <c r="E68" s="25" t="s">
        <v>36</v>
      </c>
      <c r="F68" s="68">
        <f>SUM(D68)</f>
        <v>20750</v>
      </c>
      <c r="I68" s="19"/>
    </row>
    <row r="69" spans="1:12" ht="19.5" customHeight="1" x14ac:dyDescent="0.2">
      <c r="A69" s="191"/>
      <c r="B69" s="47"/>
      <c r="C69" s="69" t="s">
        <v>38</v>
      </c>
      <c r="D69" s="49">
        <f>SUM(D67:D68)</f>
        <v>671374.16</v>
      </c>
      <c r="E69" s="34"/>
      <c r="F69" s="35"/>
    </row>
    <row r="70" spans="1:12" ht="9.75" customHeight="1" x14ac:dyDescent="0.2">
      <c r="A70" s="191"/>
      <c r="B70" s="27"/>
      <c r="C70" s="70"/>
      <c r="D70" s="64"/>
      <c r="E70" s="65"/>
      <c r="F70" s="64"/>
      <c r="I70" s="7"/>
    </row>
    <row r="71" spans="1:12" ht="14.25" customHeight="1" x14ac:dyDescent="0.2">
      <c r="A71" s="20" t="s">
        <v>44</v>
      </c>
      <c r="B71" s="278" t="s">
        <v>72</v>
      </c>
      <c r="C71" s="278"/>
      <c r="D71" s="278"/>
      <c r="E71" s="60"/>
      <c r="F71" s="61"/>
      <c r="I71" s="7"/>
    </row>
    <row r="72" spans="1:12" ht="21.75" customHeight="1" x14ac:dyDescent="0.2">
      <c r="A72" s="191"/>
      <c r="B72" s="219" t="s">
        <v>46</v>
      </c>
      <c r="C72" s="25" t="s">
        <v>42</v>
      </c>
      <c r="D72" s="62">
        <v>272000</v>
      </c>
      <c r="E72" s="38" t="s">
        <v>43</v>
      </c>
      <c r="F72" s="62">
        <f>SUM(D72)</f>
        <v>272000</v>
      </c>
      <c r="H72" s="7"/>
      <c r="I72" s="7"/>
    </row>
    <row r="73" spans="1:12" ht="12.75" customHeight="1" x14ac:dyDescent="0.2">
      <c r="A73" s="71"/>
      <c r="B73" s="31"/>
      <c r="C73" s="72"/>
      <c r="D73" s="73"/>
      <c r="E73" s="74"/>
      <c r="F73" s="75"/>
      <c r="I73" s="7"/>
      <c r="K73" s="7"/>
    </row>
    <row r="74" spans="1:12" ht="25.5" customHeight="1" x14ac:dyDescent="0.2">
      <c r="A74" s="76" t="s">
        <v>73</v>
      </c>
      <c r="B74" s="270" t="s">
        <v>74</v>
      </c>
      <c r="C74" s="267"/>
      <c r="D74" s="270"/>
      <c r="E74" s="77"/>
      <c r="F74" s="78"/>
    </row>
    <row r="75" spans="1:12" ht="20.25" customHeight="1" x14ac:dyDescent="0.2">
      <c r="A75" s="191"/>
      <c r="B75" s="81" t="s">
        <v>46</v>
      </c>
      <c r="C75" s="25" t="s">
        <v>42</v>
      </c>
      <c r="D75" s="62">
        <v>100000</v>
      </c>
      <c r="E75" s="38" t="s">
        <v>43</v>
      </c>
      <c r="F75" s="63">
        <f>SUM(D75)</f>
        <v>100000</v>
      </c>
    </row>
    <row r="76" spans="1:12" ht="21" customHeight="1" x14ac:dyDescent="0.2">
      <c r="A76" s="188"/>
      <c r="B76" s="27"/>
      <c r="C76" s="193"/>
      <c r="D76" s="64"/>
      <c r="E76" s="79"/>
      <c r="F76" s="80"/>
    </row>
    <row r="77" spans="1:12" ht="18" customHeight="1" x14ac:dyDescent="0.2">
      <c r="A77" s="20" t="s">
        <v>75</v>
      </c>
      <c r="B77" s="278" t="s">
        <v>205</v>
      </c>
      <c r="C77" s="278"/>
      <c r="D77" s="278"/>
      <c r="E77" s="217"/>
      <c r="F77" s="218"/>
      <c r="H77" s="266" t="s">
        <v>76</v>
      </c>
      <c r="I77" s="266"/>
      <c r="J77" s="266"/>
    </row>
    <row r="78" spans="1:12" ht="20.25" customHeight="1" x14ac:dyDescent="0.2">
      <c r="A78" s="191"/>
      <c r="B78" s="24" t="s">
        <v>34</v>
      </c>
      <c r="C78" s="25" t="s">
        <v>77</v>
      </c>
      <c r="D78" s="63">
        <v>186500</v>
      </c>
      <c r="E78" s="38" t="s">
        <v>43</v>
      </c>
      <c r="F78" s="62">
        <f>SUM(D78)</f>
        <v>186500</v>
      </c>
      <c r="H78" s="24" t="s">
        <v>34</v>
      </c>
      <c r="I78" s="25" t="s">
        <v>77</v>
      </c>
      <c r="J78" s="63">
        <v>100000</v>
      </c>
      <c r="K78" s="38" t="s">
        <v>43</v>
      </c>
      <c r="L78" s="62">
        <f>SUM(J78)</f>
        <v>100000</v>
      </c>
    </row>
    <row r="79" spans="1:12" ht="20.25" customHeight="1" x14ac:dyDescent="0.2">
      <c r="A79" s="191"/>
      <c r="B79" s="81" t="s">
        <v>37</v>
      </c>
      <c r="C79" s="82" t="s">
        <v>77</v>
      </c>
      <c r="D79" s="83">
        <v>10000</v>
      </c>
      <c r="E79" s="38" t="s">
        <v>43</v>
      </c>
      <c r="F79" s="62">
        <f>SUM(D79)</f>
        <v>10000</v>
      </c>
      <c r="H79" s="81" t="s">
        <v>37</v>
      </c>
      <c r="I79" s="82" t="s">
        <v>77</v>
      </c>
      <c r="J79" s="83">
        <v>5000</v>
      </c>
      <c r="K79" s="38" t="s">
        <v>43</v>
      </c>
      <c r="L79" s="62">
        <f>SUM(J79)</f>
        <v>5000</v>
      </c>
    </row>
    <row r="80" spans="1:12" ht="19.5" customHeight="1" x14ac:dyDescent="0.2">
      <c r="A80" s="191"/>
      <c r="B80" s="47"/>
      <c r="C80" s="84" t="s">
        <v>38</v>
      </c>
      <c r="D80" s="85">
        <f>SUM(D78:D79)</f>
        <v>196500</v>
      </c>
      <c r="E80" s="34"/>
      <c r="F80" s="35"/>
      <c r="I80" s="84" t="s">
        <v>38</v>
      </c>
      <c r="J80" s="85">
        <f>SUM(J78:J79)</f>
        <v>105000</v>
      </c>
    </row>
    <row r="81" spans="1:13" ht="12" customHeight="1" x14ac:dyDescent="0.2">
      <c r="A81" s="20" t="s">
        <v>78</v>
      </c>
      <c r="B81" s="266" t="s">
        <v>79</v>
      </c>
      <c r="C81" s="267"/>
      <c r="D81" s="267"/>
      <c r="E81" s="60"/>
      <c r="F81" s="61"/>
      <c r="J81" s="19"/>
    </row>
    <row r="82" spans="1:13" ht="20.25" customHeight="1" x14ac:dyDescent="0.2">
      <c r="A82" s="191"/>
      <c r="B82" s="86" t="s">
        <v>34</v>
      </c>
      <c r="C82" s="87" t="s">
        <v>35</v>
      </c>
      <c r="D82" s="221">
        <v>203540.18</v>
      </c>
      <c r="E82" s="25" t="s">
        <v>36</v>
      </c>
      <c r="F82" s="62">
        <f>SUM(D82)</f>
        <v>203540.18</v>
      </c>
      <c r="I82" s="7"/>
    </row>
    <row r="83" spans="1:13" ht="20.25" customHeight="1" x14ac:dyDescent="0.2">
      <c r="A83" s="191"/>
      <c r="B83" s="81" t="s">
        <v>37</v>
      </c>
      <c r="C83" s="88" t="s">
        <v>77</v>
      </c>
      <c r="D83" s="83">
        <v>20000</v>
      </c>
      <c r="E83" s="38" t="s">
        <v>43</v>
      </c>
      <c r="F83" s="62">
        <f>SUM(D83)</f>
        <v>20000</v>
      </c>
    </row>
    <row r="84" spans="1:13" ht="19.5" customHeight="1" x14ac:dyDescent="0.2">
      <c r="A84" s="191"/>
      <c r="B84" s="47"/>
      <c r="C84" s="84" t="s">
        <v>38</v>
      </c>
      <c r="D84" s="85">
        <f>SUM(D82:D83)</f>
        <v>223540.18</v>
      </c>
      <c r="E84" s="34"/>
      <c r="F84" s="35"/>
    </row>
    <row r="85" spans="1:13" ht="20.25" customHeight="1" x14ac:dyDescent="0.2">
      <c r="A85" s="191"/>
      <c r="B85" s="89"/>
      <c r="C85" s="39"/>
      <c r="D85" s="64"/>
      <c r="E85" s="65"/>
      <c r="F85" s="64"/>
      <c r="I85" s="7"/>
    </row>
    <row r="86" spans="1:13" ht="15" customHeight="1" x14ac:dyDescent="0.2">
      <c r="A86" s="20" t="s">
        <v>80</v>
      </c>
      <c r="B86" s="278" t="s">
        <v>206</v>
      </c>
      <c r="C86" s="278"/>
      <c r="D86" s="278"/>
      <c r="E86" s="217"/>
      <c r="F86" s="218"/>
      <c r="H86" s="266" t="s">
        <v>81</v>
      </c>
      <c r="I86" s="266"/>
      <c r="J86" s="266"/>
      <c r="K86" s="60"/>
      <c r="L86" s="61"/>
    </row>
    <row r="87" spans="1:13" ht="18.75" customHeight="1" x14ac:dyDescent="0.2">
      <c r="A87" s="191"/>
      <c r="B87" s="219" t="s">
        <v>34</v>
      </c>
      <c r="C87" s="227" t="s">
        <v>77</v>
      </c>
      <c r="D87" s="228">
        <f>175443.75+256.25</f>
        <v>175700</v>
      </c>
      <c r="E87" s="25" t="s">
        <v>43</v>
      </c>
      <c r="F87" s="228">
        <f>SUM(D87)</f>
        <v>175700</v>
      </c>
      <c r="G87" s="223"/>
      <c r="H87" s="24" t="s">
        <v>34</v>
      </c>
      <c r="I87" s="87" t="s">
        <v>77</v>
      </c>
      <c r="J87" s="62">
        <v>50000</v>
      </c>
      <c r="K87" s="38" t="s">
        <v>43</v>
      </c>
      <c r="L87" s="62">
        <f>SUM(J87)</f>
        <v>50000</v>
      </c>
    </row>
    <row r="88" spans="1:13" ht="18.75" customHeight="1" x14ac:dyDescent="0.2">
      <c r="A88" s="191"/>
      <c r="B88" s="31" t="s">
        <v>37</v>
      </c>
      <c r="C88" s="224" t="s">
        <v>77</v>
      </c>
      <c r="D88" s="229">
        <v>7800</v>
      </c>
      <c r="E88" s="25" t="s">
        <v>43</v>
      </c>
      <c r="F88" s="229">
        <f>+D88</f>
        <v>7800</v>
      </c>
      <c r="G88" s="62">
        <v>200000</v>
      </c>
      <c r="H88" s="47"/>
      <c r="I88" s="39"/>
      <c r="J88" s="35"/>
      <c r="K88" s="40"/>
      <c r="L88" s="35"/>
    </row>
    <row r="89" spans="1:13" ht="18.75" customHeight="1" x14ac:dyDescent="0.2">
      <c r="A89" s="191"/>
      <c r="B89" s="93"/>
      <c r="C89" s="84" t="s">
        <v>38</v>
      </c>
      <c r="D89" s="33">
        <f>+D88+D87</f>
        <v>183500</v>
      </c>
      <c r="E89" s="55"/>
      <c r="F89" s="226"/>
      <c r="G89" s="35"/>
      <c r="H89" s="47"/>
      <c r="I89" s="39"/>
      <c r="J89" s="35"/>
      <c r="K89" s="40"/>
      <c r="L89" s="35"/>
    </row>
    <row r="90" spans="1:13" ht="18.75" customHeight="1" x14ac:dyDescent="0.2">
      <c r="A90" s="191"/>
      <c r="C90" s="69"/>
      <c r="E90" s="39"/>
      <c r="F90" s="35"/>
      <c r="G90" s="19">
        <f>+G88-F88-F87</f>
        <v>16500</v>
      </c>
      <c r="M90" s="7" t="s">
        <v>203</v>
      </c>
    </row>
    <row r="91" spans="1:13" ht="14.25" customHeight="1" x14ac:dyDescent="0.2">
      <c r="A91" s="20" t="s">
        <v>82</v>
      </c>
      <c r="B91" s="266" t="s">
        <v>83</v>
      </c>
      <c r="C91" s="266"/>
      <c r="D91" s="266"/>
      <c r="E91" s="60"/>
      <c r="F91" s="61"/>
    </row>
    <row r="92" spans="1:13" ht="19.5" customHeight="1" x14ac:dyDescent="0.2">
      <c r="A92" s="191"/>
      <c r="B92" s="24" t="s">
        <v>46</v>
      </c>
      <c r="C92" s="87" t="s">
        <v>42</v>
      </c>
      <c r="D92" s="62">
        <v>73000</v>
      </c>
      <c r="E92" s="38" t="s">
        <v>43</v>
      </c>
      <c r="F92" s="62">
        <f>SUM(D92)</f>
        <v>73000</v>
      </c>
      <c r="I92" s="7"/>
    </row>
    <row r="93" spans="1:13" ht="11.25" customHeight="1" x14ac:dyDescent="0.2">
      <c r="A93" s="191"/>
      <c r="B93" s="47"/>
      <c r="C93" s="39"/>
      <c r="D93" s="35"/>
      <c r="E93" s="40"/>
      <c r="F93" s="35"/>
      <c r="I93" s="7"/>
    </row>
    <row r="94" spans="1:13" ht="15.75" customHeight="1" x14ac:dyDescent="0.2">
      <c r="A94" s="20" t="s">
        <v>84</v>
      </c>
      <c r="B94" s="266" t="s">
        <v>85</v>
      </c>
      <c r="C94" s="266"/>
      <c r="D94" s="266"/>
      <c r="E94" s="60"/>
      <c r="F94" s="61"/>
      <c r="I94" s="7"/>
    </row>
    <row r="95" spans="1:13" ht="18.75" customHeight="1" x14ac:dyDescent="0.2">
      <c r="A95" s="191"/>
      <c r="B95" s="24" t="s">
        <v>46</v>
      </c>
      <c r="C95" s="87" t="s">
        <v>42</v>
      </c>
      <c r="D95" s="62">
        <v>50000</v>
      </c>
      <c r="E95" s="38" t="s">
        <v>43</v>
      </c>
      <c r="F95" s="62">
        <f>SUM(D95)</f>
        <v>50000</v>
      </c>
    </row>
    <row r="96" spans="1:13" ht="11.25" customHeight="1" x14ac:dyDescent="0.2">
      <c r="A96" s="191"/>
      <c r="B96" s="31"/>
      <c r="C96" s="90"/>
      <c r="D96" s="73"/>
      <c r="E96" s="91"/>
      <c r="F96" s="73"/>
    </row>
    <row r="97" spans="1:12" ht="18" customHeight="1" x14ac:dyDescent="0.2">
      <c r="A97" s="92"/>
      <c r="B97" s="93"/>
      <c r="C97" s="94"/>
      <c r="D97" s="75"/>
      <c r="E97" s="95"/>
      <c r="F97" s="73"/>
    </row>
    <row r="98" spans="1:12" ht="17.25" customHeight="1" x14ac:dyDescent="0.2">
      <c r="A98" s="76" t="s">
        <v>86</v>
      </c>
      <c r="B98" s="267" t="s">
        <v>87</v>
      </c>
      <c r="C98" s="267"/>
      <c r="D98" s="77"/>
      <c r="E98" s="77"/>
      <c r="F98" s="78"/>
    </row>
    <row r="99" spans="1:12" ht="19.5" customHeight="1" x14ac:dyDescent="0.2">
      <c r="A99" s="76"/>
      <c r="B99" s="24" t="s">
        <v>46</v>
      </c>
      <c r="C99" s="87" t="s">
        <v>42</v>
      </c>
      <c r="D99" s="62">
        <v>25000</v>
      </c>
      <c r="E99" s="38" t="s">
        <v>43</v>
      </c>
      <c r="F99" s="62">
        <f>SUM(D99)</f>
        <v>25000</v>
      </c>
    </row>
    <row r="100" spans="1:12" ht="20.25" customHeight="1" x14ac:dyDescent="0.2">
      <c r="A100" s="191"/>
      <c r="B100" s="24" t="s">
        <v>69</v>
      </c>
      <c r="C100" s="87" t="s">
        <v>70</v>
      </c>
      <c r="D100" s="62">
        <v>25000</v>
      </c>
      <c r="E100" s="38" t="s">
        <v>43</v>
      </c>
      <c r="F100" s="62">
        <f t="shared" ref="F100:F101" si="0">SUM(D100)</f>
        <v>25000</v>
      </c>
      <c r="H100" s="19"/>
    </row>
    <row r="101" spans="1:12" ht="18" customHeight="1" x14ac:dyDescent="0.2">
      <c r="A101" s="191"/>
      <c r="B101" s="219" t="s">
        <v>34</v>
      </c>
      <c r="C101" s="220" t="s">
        <v>77</v>
      </c>
      <c r="D101" s="221">
        <v>0</v>
      </c>
      <c r="E101" s="222" t="s">
        <v>43</v>
      </c>
      <c r="F101" s="221">
        <f t="shared" si="0"/>
        <v>0</v>
      </c>
      <c r="H101" s="24" t="s">
        <v>34</v>
      </c>
      <c r="I101" s="87" t="s">
        <v>77</v>
      </c>
      <c r="J101" s="62">
        <v>25000</v>
      </c>
      <c r="K101" s="38" t="s">
        <v>43</v>
      </c>
      <c r="L101" s="62">
        <f t="shared" ref="L101" si="1">SUM(J101)</f>
        <v>25000</v>
      </c>
    </row>
    <row r="102" spans="1:12" ht="10.5" customHeight="1" x14ac:dyDescent="0.2">
      <c r="A102" s="191"/>
      <c r="B102" s="31"/>
      <c r="C102" s="94" t="s">
        <v>38</v>
      </c>
      <c r="D102" s="75">
        <f>SUM(D99:D101)</f>
        <v>50000</v>
      </c>
      <c r="E102" s="95"/>
      <c r="F102" s="73"/>
    </row>
    <row r="103" spans="1:12" ht="11.25" customHeight="1" x14ac:dyDescent="0.2">
      <c r="A103" s="191"/>
      <c r="B103" s="47"/>
      <c r="C103" s="69"/>
      <c r="D103" s="49"/>
      <c r="E103" s="34"/>
      <c r="F103" s="35"/>
      <c r="I103" s="7"/>
    </row>
    <row r="104" spans="1:12" ht="18.75" customHeight="1" x14ac:dyDescent="0.2">
      <c r="A104" s="20"/>
      <c r="B104" s="266"/>
      <c r="C104" s="266"/>
      <c r="D104" s="266"/>
      <c r="E104" s="96"/>
      <c r="F104" s="97"/>
      <c r="H104" s="215"/>
    </row>
    <row r="105" spans="1:12" ht="21" customHeight="1" x14ac:dyDescent="0.2">
      <c r="A105" s="191"/>
      <c r="B105" s="47"/>
      <c r="C105" s="69"/>
      <c r="D105" s="49"/>
      <c r="E105" s="34"/>
      <c r="F105" s="35"/>
    </row>
    <row r="106" spans="1:12" ht="18.75" customHeight="1" x14ac:dyDescent="0.2">
      <c r="A106" s="195" t="s">
        <v>88</v>
      </c>
      <c r="B106" s="268" t="s">
        <v>89</v>
      </c>
      <c r="C106" s="268"/>
      <c r="D106" s="268"/>
      <c r="E106" s="99"/>
      <c r="F106" s="100">
        <f>SUM(D112,D117)</f>
        <v>285000</v>
      </c>
      <c r="I106" s="7"/>
    </row>
    <row r="107" spans="1:12" ht="21" customHeight="1" x14ac:dyDescent="0.2">
      <c r="A107" s="191"/>
      <c r="B107" s="269"/>
      <c r="C107" s="269"/>
      <c r="D107" s="269"/>
      <c r="E107" s="196"/>
      <c r="F107" s="45"/>
    </row>
    <row r="108" spans="1:12" ht="21" customHeight="1" x14ac:dyDescent="0.2">
      <c r="A108" s="20" t="s">
        <v>32</v>
      </c>
      <c r="B108" s="266" t="s">
        <v>90</v>
      </c>
      <c r="C108" s="266"/>
      <c r="D108" s="266"/>
      <c r="E108" s="60"/>
      <c r="F108" s="61"/>
    </row>
    <row r="109" spans="1:12" ht="18.75" customHeight="1" x14ac:dyDescent="0.2">
      <c r="A109" s="191"/>
      <c r="B109" s="24" t="s">
        <v>34</v>
      </c>
      <c r="C109" s="87" t="s">
        <v>91</v>
      </c>
      <c r="D109" s="62">
        <v>235000</v>
      </c>
      <c r="E109" s="25" t="s">
        <v>36</v>
      </c>
      <c r="F109" s="62">
        <v>181000</v>
      </c>
      <c r="J109" s="37"/>
    </row>
    <row r="110" spans="1:12" ht="20.25" customHeight="1" x14ac:dyDescent="0.2">
      <c r="A110" s="191"/>
      <c r="B110" s="24"/>
      <c r="C110" s="87"/>
      <c r="D110" s="62"/>
      <c r="E110" s="101" t="s">
        <v>92</v>
      </c>
      <c r="F110" s="62">
        <v>54000</v>
      </c>
    </row>
    <row r="111" spans="1:12" ht="20.25" customHeight="1" x14ac:dyDescent="0.2">
      <c r="A111" s="191"/>
      <c r="B111" s="24" t="s">
        <v>37</v>
      </c>
      <c r="C111" s="87" t="s">
        <v>91</v>
      </c>
      <c r="D111" s="62">
        <v>15000</v>
      </c>
      <c r="E111" s="25" t="s">
        <v>36</v>
      </c>
      <c r="F111" s="62">
        <f t="shared" ref="F111" si="2">SUM(D111)</f>
        <v>15000</v>
      </c>
    </row>
    <row r="112" spans="1:12" ht="18.75" customHeight="1" x14ac:dyDescent="0.2">
      <c r="A112" s="191"/>
      <c r="B112" s="27"/>
      <c r="C112" s="102" t="s">
        <v>38</v>
      </c>
      <c r="D112" s="80">
        <f>SUM(D109:D111)</f>
        <v>250000</v>
      </c>
      <c r="E112" s="103"/>
      <c r="F112" s="64"/>
    </row>
    <row r="113" spans="1:10" ht="9" customHeight="1" x14ac:dyDescent="0.2">
      <c r="A113" s="92"/>
      <c r="B113" s="104"/>
      <c r="C113" s="104"/>
      <c r="D113" s="104"/>
      <c r="E113" s="104"/>
      <c r="F113" s="105"/>
    </row>
    <row r="114" spans="1:10" ht="18.75" customHeight="1" x14ac:dyDescent="0.2">
      <c r="A114" s="76" t="s">
        <v>39</v>
      </c>
      <c r="B114" s="267" t="s">
        <v>93</v>
      </c>
      <c r="C114" s="267"/>
      <c r="D114" s="77"/>
      <c r="E114" s="77"/>
      <c r="F114" s="78"/>
    </row>
    <row r="115" spans="1:10" ht="21.75" customHeight="1" x14ac:dyDescent="0.2">
      <c r="A115" s="191"/>
      <c r="B115" s="24" t="s">
        <v>69</v>
      </c>
      <c r="C115" s="87" t="s">
        <v>94</v>
      </c>
      <c r="D115" s="62">
        <v>10000</v>
      </c>
      <c r="E115" s="106" t="s">
        <v>43</v>
      </c>
      <c r="F115" s="107">
        <f>SUM(D115)</f>
        <v>10000</v>
      </c>
    </row>
    <row r="116" spans="1:10" x14ac:dyDescent="0.2">
      <c r="A116" s="191"/>
      <c r="B116" s="31" t="s">
        <v>34</v>
      </c>
      <c r="C116" s="88" t="s">
        <v>95</v>
      </c>
      <c r="D116" s="107">
        <v>25000</v>
      </c>
      <c r="E116" s="106" t="s">
        <v>43</v>
      </c>
      <c r="F116" s="107">
        <f>SUM(D116)</f>
        <v>25000</v>
      </c>
    </row>
    <row r="117" spans="1:10" x14ac:dyDescent="0.2">
      <c r="A117" s="191"/>
      <c r="B117" s="47"/>
      <c r="C117" s="69" t="s">
        <v>38</v>
      </c>
      <c r="D117" s="49">
        <f>SUM(D115:D116)</f>
        <v>35000</v>
      </c>
      <c r="E117" s="34"/>
      <c r="F117" s="35"/>
    </row>
    <row r="118" spans="1:10" ht="11.25" customHeight="1" x14ac:dyDescent="0.2">
      <c r="A118" s="191"/>
      <c r="B118" s="47"/>
      <c r="C118" s="69"/>
      <c r="D118" s="49"/>
      <c r="E118" s="34"/>
      <c r="F118" s="35"/>
      <c r="J118" s="39"/>
    </row>
    <row r="119" spans="1:10" ht="21" customHeight="1" x14ac:dyDescent="0.2">
      <c r="A119" s="187" t="s">
        <v>96</v>
      </c>
      <c r="B119" s="190" t="s">
        <v>97</v>
      </c>
      <c r="C119" s="42"/>
      <c r="D119" s="42"/>
      <c r="E119" s="42"/>
      <c r="F119" s="43">
        <v>0</v>
      </c>
      <c r="H119" s="7"/>
      <c r="J119" s="39"/>
    </row>
    <row r="120" spans="1:10" ht="9.75" customHeight="1" x14ac:dyDescent="0.2">
      <c r="A120" s="191"/>
      <c r="B120" s="196"/>
      <c r="C120" s="196"/>
      <c r="D120" s="196"/>
      <c r="E120" s="196"/>
      <c r="F120" s="45"/>
    </row>
    <row r="121" spans="1:10" ht="9" customHeight="1" x14ac:dyDescent="0.2">
      <c r="A121" s="187" t="s">
        <v>98</v>
      </c>
      <c r="B121" s="190" t="s">
        <v>52</v>
      </c>
      <c r="C121" s="42"/>
      <c r="D121" s="42"/>
      <c r="E121" s="42"/>
      <c r="F121" s="43">
        <v>0</v>
      </c>
    </row>
    <row r="122" spans="1:10" ht="16.5" customHeight="1" x14ac:dyDescent="0.2">
      <c r="A122" s="34"/>
      <c r="B122" s="34"/>
      <c r="C122" s="196"/>
      <c r="D122" s="196"/>
      <c r="E122" s="196"/>
      <c r="F122" s="35"/>
    </row>
    <row r="123" spans="1:10" x14ac:dyDescent="0.2">
      <c r="A123" s="190" t="s">
        <v>99</v>
      </c>
      <c r="B123" s="190" t="s">
        <v>100</v>
      </c>
      <c r="C123" s="99"/>
      <c r="D123" s="99"/>
      <c r="E123" s="99"/>
      <c r="F123" s="43">
        <f>SUM(D125)</f>
        <v>170000</v>
      </c>
    </row>
    <row r="124" spans="1:10" x14ac:dyDescent="0.2">
      <c r="A124" s="20" t="s">
        <v>32</v>
      </c>
      <c r="B124" s="266" t="s">
        <v>101</v>
      </c>
      <c r="C124" s="266"/>
      <c r="D124" s="266"/>
      <c r="E124" s="60"/>
      <c r="F124" s="61"/>
    </row>
    <row r="125" spans="1:10" ht="19.5" x14ac:dyDescent="0.2">
      <c r="A125" s="191"/>
      <c r="B125" s="24" t="s">
        <v>102</v>
      </c>
      <c r="C125" s="87" t="s">
        <v>103</v>
      </c>
      <c r="D125" s="62">
        <v>170000</v>
      </c>
      <c r="E125" s="87" t="s">
        <v>104</v>
      </c>
      <c r="F125" s="68">
        <v>34000</v>
      </c>
    </row>
    <row r="126" spans="1:10" ht="18.75" customHeight="1" x14ac:dyDescent="0.2">
      <c r="A126" s="191"/>
      <c r="B126" s="47"/>
      <c r="C126" s="39"/>
      <c r="D126" s="35"/>
      <c r="E126" s="25" t="s">
        <v>105</v>
      </c>
      <c r="F126" s="68">
        <v>136000</v>
      </c>
      <c r="H126" s="7"/>
    </row>
    <row r="127" spans="1:10" x14ac:dyDescent="0.2">
      <c r="A127" s="76"/>
      <c r="B127" s="267"/>
      <c r="C127" s="267"/>
      <c r="D127" s="35"/>
      <c r="E127" s="39"/>
      <c r="F127" s="35"/>
    </row>
    <row r="128" spans="1:10" x14ac:dyDescent="0.2">
      <c r="A128" s="191"/>
      <c r="B128" s="47"/>
      <c r="C128" s="39"/>
      <c r="D128" s="35"/>
      <c r="E128" s="34"/>
      <c r="F128" s="35"/>
    </row>
    <row r="129" spans="1:6" ht="18" x14ac:dyDescent="0.2">
      <c r="A129" s="195" t="s">
        <v>106</v>
      </c>
      <c r="B129" s="195" t="s">
        <v>107</v>
      </c>
      <c r="C129" s="99"/>
      <c r="D129" s="99"/>
      <c r="E129" s="99"/>
      <c r="F129" s="100">
        <f>SUM(D132,D135,D138)</f>
        <v>168172.75</v>
      </c>
    </row>
    <row r="130" spans="1:6" x14ac:dyDescent="0.2">
      <c r="A130" s="191"/>
      <c r="B130" s="196"/>
      <c r="C130" s="196"/>
      <c r="D130" s="196"/>
      <c r="E130" s="196"/>
      <c r="F130" s="45"/>
    </row>
    <row r="131" spans="1:6" x14ac:dyDescent="0.2">
      <c r="A131" s="20" t="s">
        <v>32</v>
      </c>
      <c r="B131" s="266" t="s">
        <v>108</v>
      </c>
      <c r="C131" s="266"/>
      <c r="D131" s="266"/>
      <c r="E131" s="60"/>
      <c r="F131" s="61"/>
    </row>
    <row r="132" spans="1:6" x14ac:dyDescent="0.2">
      <c r="A132" s="191"/>
      <c r="B132" s="24" t="s">
        <v>102</v>
      </c>
      <c r="C132" s="87" t="s">
        <v>109</v>
      </c>
      <c r="D132" s="62">
        <v>20000</v>
      </c>
      <c r="E132" s="106" t="s">
        <v>43</v>
      </c>
      <c r="F132" s="68">
        <f>SUM(D132)</f>
        <v>20000</v>
      </c>
    </row>
    <row r="133" spans="1:6" x14ac:dyDescent="0.2">
      <c r="A133" s="191"/>
      <c r="B133" s="47"/>
      <c r="C133" s="39"/>
      <c r="D133" s="35"/>
      <c r="E133" s="34"/>
      <c r="F133" s="35"/>
    </row>
    <row r="134" spans="1:6" x14ac:dyDescent="0.2">
      <c r="A134" s="20" t="s">
        <v>39</v>
      </c>
      <c r="B134" s="266" t="s">
        <v>110</v>
      </c>
      <c r="C134" s="266"/>
      <c r="D134" s="266"/>
      <c r="E134" s="60"/>
      <c r="F134" s="61"/>
    </row>
    <row r="135" spans="1:6" x14ac:dyDescent="0.2">
      <c r="A135" s="191"/>
      <c r="B135" s="24" t="s">
        <v>102</v>
      </c>
      <c r="C135" s="87" t="s">
        <v>111</v>
      </c>
      <c r="D135" s="62">
        <v>135000</v>
      </c>
      <c r="E135" s="106" t="s">
        <v>43</v>
      </c>
      <c r="F135" s="62">
        <f>SUM(D135)</f>
        <v>135000</v>
      </c>
    </row>
    <row r="136" spans="1:6" x14ac:dyDescent="0.2">
      <c r="A136" s="191"/>
      <c r="B136" s="47"/>
      <c r="C136" s="39"/>
      <c r="D136" s="35"/>
      <c r="E136" s="34"/>
      <c r="F136" s="35"/>
    </row>
    <row r="137" spans="1:6" x14ac:dyDescent="0.2">
      <c r="A137" s="20" t="s">
        <v>44</v>
      </c>
      <c r="B137" s="266" t="s">
        <v>112</v>
      </c>
      <c r="C137" s="266"/>
      <c r="D137" s="266"/>
      <c r="E137" s="60"/>
      <c r="F137" s="61"/>
    </row>
    <row r="138" spans="1:6" ht="19.5" x14ac:dyDescent="0.2">
      <c r="A138" s="191"/>
      <c r="B138" s="24" t="s">
        <v>102</v>
      </c>
      <c r="C138" s="87" t="s">
        <v>113</v>
      </c>
      <c r="D138" s="62">
        <v>13172.75</v>
      </c>
      <c r="E138" s="25" t="s">
        <v>36</v>
      </c>
      <c r="F138" s="62">
        <f>SUM(D138)</f>
        <v>13172.75</v>
      </c>
    </row>
    <row r="139" spans="1:6" x14ac:dyDescent="0.2">
      <c r="A139" s="92"/>
      <c r="B139" s="93"/>
      <c r="C139" s="55"/>
      <c r="D139" s="28"/>
      <c r="E139" s="108"/>
      <c r="F139" s="28"/>
    </row>
    <row r="140" spans="1:6" x14ac:dyDescent="0.2">
      <c r="A140" s="191"/>
      <c r="B140" s="47"/>
      <c r="C140" s="39"/>
      <c r="D140" s="35"/>
      <c r="E140" s="34"/>
      <c r="F140" s="35"/>
    </row>
    <row r="141" spans="1:6" x14ac:dyDescent="0.2">
      <c r="A141" s="195" t="s">
        <v>114</v>
      </c>
      <c r="B141" s="195" t="s">
        <v>115</v>
      </c>
      <c r="C141" s="99"/>
      <c r="D141" s="99"/>
      <c r="E141" s="99"/>
      <c r="F141" s="100">
        <f>SUM(D146,D151,D156,D159,D164,D167,)</f>
        <v>558348.65</v>
      </c>
    </row>
    <row r="142" spans="1:6" ht="12.75" customHeight="1" x14ac:dyDescent="0.2">
      <c r="A142" s="195"/>
      <c r="B142" s="195"/>
      <c r="C142" s="99"/>
      <c r="D142" s="99"/>
      <c r="E142" s="99"/>
      <c r="F142" s="100"/>
    </row>
    <row r="143" spans="1:6" ht="21.75" customHeight="1" x14ac:dyDescent="0.2">
      <c r="A143" s="20" t="s">
        <v>32</v>
      </c>
      <c r="B143" s="266" t="s">
        <v>116</v>
      </c>
      <c r="C143" s="266"/>
      <c r="D143" s="266"/>
      <c r="E143" s="60"/>
      <c r="F143" s="61"/>
    </row>
    <row r="144" spans="1:6" ht="19.5" x14ac:dyDescent="0.2">
      <c r="A144" s="191"/>
      <c r="B144" s="24" t="s">
        <v>102</v>
      </c>
      <c r="C144" s="101" t="s">
        <v>117</v>
      </c>
      <c r="D144" s="62">
        <v>213231.53</v>
      </c>
      <c r="E144" s="25" t="s">
        <v>36</v>
      </c>
      <c r="F144" s="62">
        <f>D144</f>
        <v>213231.53</v>
      </c>
    </row>
    <row r="145" spans="1:6" ht="19.5" x14ac:dyDescent="0.2">
      <c r="A145" s="191"/>
      <c r="B145" s="24" t="s">
        <v>37</v>
      </c>
      <c r="C145" s="101" t="s">
        <v>117</v>
      </c>
      <c r="D145" s="62">
        <v>8000</v>
      </c>
      <c r="E145" s="25" t="s">
        <v>36</v>
      </c>
      <c r="F145" s="62">
        <f>D145</f>
        <v>8000</v>
      </c>
    </row>
    <row r="146" spans="1:6" x14ac:dyDescent="0.2">
      <c r="A146" s="191"/>
      <c r="B146" s="31"/>
      <c r="C146" s="94" t="s">
        <v>38</v>
      </c>
      <c r="D146" s="75">
        <f>SUM(D143:D145)</f>
        <v>221231.53</v>
      </c>
      <c r="E146" s="34"/>
      <c r="F146" s="35"/>
    </row>
    <row r="147" spans="1:6" x14ac:dyDescent="0.2">
      <c r="A147" s="191"/>
      <c r="B147" s="47"/>
      <c r="C147" s="39"/>
      <c r="D147" s="35"/>
      <c r="E147" s="34"/>
      <c r="F147" s="35"/>
    </row>
    <row r="148" spans="1:6" x14ac:dyDescent="0.2">
      <c r="A148" s="20" t="s">
        <v>39</v>
      </c>
      <c r="B148" s="266" t="s">
        <v>118</v>
      </c>
      <c r="C148" s="266"/>
      <c r="D148" s="266"/>
      <c r="E148" s="60"/>
      <c r="F148" s="61"/>
    </row>
    <row r="149" spans="1:6" ht="20.25" customHeight="1" x14ac:dyDescent="0.2">
      <c r="A149" s="191"/>
      <c r="B149" s="24" t="s">
        <v>102</v>
      </c>
      <c r="C149" s="101" t="s">
        <v>117</v>
      </c>
      <c r="D149" s="62">
        <v>114117.12</v>
      </c>
      <c r="E149" s="25" t="s">
        <v>36</v>
      </c>
      <c r="F149" s="62">
        <f>SUM(D149)</f>
        <v>114117.12</v>
      </c>
    </row>
    <row r="150" spans="1:6" ht="19.5" x14ac:dyDescent="0.2">
      <c r="A150" s="191"/>
      <c r="B150" s="24" t="s">
        <v>37</v>
      </c>
      <c r="C150" s="101" t="s">
        <v>117</v>
      </c>
      <c r="D150" s="62">
        <v>4000</v>
      </c>
      <c r="E150" s="25" t="s">
        <v>36</v>
      </c>
      <c r="F150" s="62">
        <f>SUM(D150)</f>
        <v>4000</v>
      </c>
    </row>
    <row r="151" spans="1:6" x14ac:dyDescent="0.2">
      <c r="A151" s="191"/>
      <c r="B151" s="31"/>
      <c r="C151" s="94" t="s">
        <v>38</v>
      </c>
      <c r="D151" s="75">
        <f>SUM(D148:D150)</f>
        <v>118117.12</v>
      </c>
      <c r="E151" s="34"/>
      <c r="F151" s="35"/>
    </row>
    <row r="152" spans="1:6" x14ac:dyDescent="0.2">
      <c r="A152" s="191"/>
      <c r="B152" s="27"/>
      <c r="C152" s="102"/>
      <c r="D152" s="80"/>
      <c r="E152" s="34"/>
      <c r="F152" s="35"/>
    </row>
    <row r="153" spans="1:6" x14ac:dyDescent="0.2">
      <c r="A153" s="20" t="s">
        <v>44</v>
      </c>
      <c r="B153" s="262" t="s">
        <v>119</v>
      </c>
      <c r="C153" s="262"/>
      <c r="D153" s="262"/>
      <c r="E153" s="60"/>
      <c r="F153" s="61"/>
    </row>
    <row r="154" spans="1:6" x14ac:dyDescent="0.2">
      <c r="A154" s="191"/>
      <c r="B154" s="24" t="s">
        <v>102</v>
      </c>
      <c r="C154" s="101" t="s">
        <v>120</v>
      </c>
      <c r="D154" s="62">
        <v>30000</v>
      </c>
      <c r="E154" s="109" t="s">
        <v>43</v>
      </c>
      <c r="F154" s="62">
        <f>SUM(D154)</f>
        <v>30000</v>
      </c>
    </row>
    <row r="155" spans="1:6" ht="20.25" customHeight="1" x14ac:dyDescent="0.2">
      <c r="A155" s="191"/>
      <c r="B155" s="24" t="s">
        <v>37</v>
      </c>
      <c r="C155" s="101" t="s">
        <v>120</v>
      </c>
      <c r="D155" s="62">
        <v>4000</v>
      </c>
      <c r="E155" s="109" t="s">
        <v>43</v>
      </c>
      <c r="F155" s="62">
        <f>SUM(D155)</f>
        <v>4000</v>
      </c>
    </row>
    <row r="156" spans="1:6" x14ac:dyDescent="0.2">
      <c r="A156" s="191"/>
      <c r="B156" s="31"/>
      <c r="C156" s="94" t="s">
        <v>38</v>
      </c>
      <c r="D156" s="75">
        <f>SUM(D153:D155)</f>
        <v>34000</v>
      </c>
      <c r="E156" s="34"/>
      <c r="F156" s="35"/>
    </row>
    <row r="157" spans="1:6" x14ac:dyDescent="0.2">
      <c r="A157" s="191"/>
      <c r="B157" s="47"/>
      <c r="C157" s="39"/>
      <c r="D157" s="35"/>
      <c r="E157" s="108"/>
      <c r="F157" s="28"/>
    </row>
    <row r="158" spans="1:6" x14ac:dyDescent="0.2">
      <c r="A158" s="20" t="s">
        <v>73</v>
      </c>
      <c r="B158" s="262" t="s">
        <v>121</v>
      </c>
      <c r="C158" s="262"/>
      <c r="D158" s="262"/>
      <c r="E158" s="60"/>
      <c r="F158" s="61"/>
    </row>
    <row r="159" spans="1:6" x14ac:dyDescent="0.2">
      <c r="A159" s="191"/>
      <c r="B159" s="24" t="s">
        <v>102</v>
      </c>
      <c r="C159" s="101">
        <v>215</v>
      </c>
      <c r="D159" s="62">
        <v>40000</v>
      </c>
      <c r="E159" s="109" t="s">
        <v>43</v>
      </c>
      <c r="F159" s="62">
        <f>SUM(D159)</f>
        <v>40000</v>
      </c>
    </row>
    <row r="160" spans="1:6" x14ac:dyDescent="0.2">
      <c r="A160" s="191"/>
      <c r="B160" s="27"/>
      <c r="C160" s="110"/>
      <c r="D160" s="64"/>
      <c r="E160" s="101"/>
      <c r="F160" s="111"/>
    </row>
    <row r="161" spans="1:6" x14ac:dyDescent="0.2">
      <c r="A161" s="20" t="s">
        <v>75</v>
      </c>
      <c r="B161" s="266" t="s">
        <v>122</v>
      </c>
      <c r="C161" s="266"/>
      <c r="D161" s="266"/>
      <c r="E161" s="60"/>
      <c r="F161" s="61"/>
    </row>
    <row r="162" spans="1:6" x14ac:dyDescent="0.2">
      <c r="A162" s="191"/>
      <c r="B162" s="24" t="s">
        <v>102</v>
      </c>
      <c r="C162" s="101" t="s">
        <v>120</v>
      </c>
      <c r="D162" s="62">
        <v>110000</v>
      </c>
      <c r="E162" s="109" t="s">
        <v>43</v>
      </c>
      <c r="F162" s="62">
        <f>SUM(D162)</f>
        <v>110000</v>
      </c>
    </row>
    <row r="163" spans="1:6" ht="19.5" x14ac:dyDescent="0.2">
      <c r="A163" s="191"/>
      <c r="B163" s="24" t="s">
        <v>37</v>
      </c>
      <c r="C163" s="101" t="s">
        <v>120</v>
      </c>
      <c r="D163" s="62">
        <v>5000</v>
      </c>
      <c r="E163" s="109" t="s">
        <v>123</v>
      </c>
      <c r="F163" s="62">
        <f>SUM(D163)</f>
        <v>5000</v>
      </c>
    </row>
    <row r="164" spans="1:6" x14ac:dyDescent="0.2">
      <c r="A164" s="191"/>
      <c r="B164" s="31"/>
      <c r="C164" s="94" t="s">
        <v>38</v>
      </c>
      <c r="D164" s="75">
        <f>SUM(D161:D163)</f>
        <v>115000</v>
      </c>
      <c r="E164" s="34"/>
      <c r="F164" s="73"/>
    </row>
    <row r="165" spans="1:6" x14ac:dyDescent="0.2">
      <c r="A165" s="191"/>
      <c r="B165" s="27"/>
      <c r="C165" s="110"/>
      <c r="D165" s="64"/>
      <c r="E165" s="112"/>
      <c r="F165" s="113"/>
    </row>
    <row r="166" spans="1:6" x14ac:dyDescent="0.2">
      <c r="A166" s="20" t="s">
        <v>78</v>
      </c>
      <c r="B166" s="266" t="s">
        <v>124</v>
      </c>
      <c r="C166" s="266"/>
      <c r="D166" s="266"/>
      <c r="E166" s="60"/>
      <c r="F166" s="35"/>
    </row>
    <row r="167" spans="1:6" ht="18.75" customHeight="1" x14ac:dyDescent="0.2">
      <c r="A167" s="191"/>
      <c r="B167" s="24" t="s">
        <v>102</v>
      </c>
      <c r="C167" s="101" t="s">
        <v>120</v>
      </c>
      <c r="D167" s="62">
        <v>30000</v>
      </c>
      <c r="E167" s="109" t="s">
        <v>43</v>
      </c>
      <c r="F167" s="107">
        <f>SUM(D167)</f>
        <v>30000</v>
      </c>
    </row>
    <row r="168" spans="1:6" x14ac:dyDescent="0.2">
      <c r="A168" s="191"/>
      <c r="B168" s="47"/>
      <c r="C168" s="39"/>
      <c r="D168" s="35"/>
      <c r="E168" s="40"/>
      <c r="F168" s="35"/>
    </row>
    <row r="169" spans="1:6" ht="19.5" x14ac:dyDescent="0.2">
      <c r="A169" s="190" t="s">
        <v>125</v>
      </c>
      <c r="B169" s="190" t="s">
        <v>60</v>
      </c>
      <c r="C169" s="42"/>
      <c r="D169" s="42"/>
      <c r="E169" s="42"/>
      <c r="F169" s="43">
        <v>0</v>
      </c>
    </row>
    <row r="170" spans="1:6" x14ac:dyDescent="0.2">
      <c r="A170" s="191"/>
      <c r="B170" s="196"/>
      <c r="C170" s="196"/>
      <c r="D170" s="196"/>
      <c r="E170" s="196"/>
      <c r="F170" s="45"/>
    </row>
    <row r="171" spans="1:6" x14ac:dyDescent="0.2">
      <c r="A171" s="190" t="s">
        <v>126</v>
      </c>
      <c r="B171" s="257" t="s">
        <v>127</v>
      </c>
      <c r="C171" s="257"/>
      <c r="D171" s="257"/>
      <c r="E171" s="42"/>
      <c r="F171" s="43">
        <v>0</v>
      </c>
    </row>
    <row r="172" spans="1:6" ht="15" customHeight="1" x14ac:dyDescent="0.2">
      <c r="A172" s="188"/>
      <c r="B172" s="264"/>
      <c r="C172" s="264"/>
      <c r="D172" s="193"/>
      <c r="E172" s="193"/>
      <c r="F172" s="114"/>
    </row>
    <row r="173" spans="1:6" x14ac:dyDescent="0.2">
      <c r="A173" s="187" t="s">
        <v>128</v>
      </c>
      <c r="B173" s="257" t="s">
        <v>64</v>
      </c>
      <c r="C173" s="265"/>
      <c r="D173" s="265"/>
      <c r="E173" s="42"/>
      <c r="F173" s="43">
        <f>SUM(D176,D180,D184,D187)</f>
        <v>390078.73</v>
      </c>
    </row>
    <row r="174" spans="1:6" x14ac:dyDescent="0.2">
      <c r="A174" s="20" t="s">
        <v>32</v>
      </c>
      <c r="B174" s="262" t="s">
        <v>129</v>
      </c>
      <c r="C174" s="262"/>
      <c r="D174" s="262"/>
      <c r="E174" s="60"/>
      <c r="F174" s="61"/>
    </row>
    <row r="175" spans="1:6" ht="18" customHeight="1" x14ac:dyDescent="0.2">
      <c r="A175" s="191"/>
      <c r="B175" s="24" t="s">
        <v>130</v>
      </c>
      <c r="C175" s="101" t="s">
        <v>131</v>
      </c>
      <c r="D175" s="62">
        <v>148019.38</v>
      </c>
      <c r="E175" s="25" t="s">
        <v>36</v>
      </c>
      <c r="F175" s="62">
        <f>SUM(D175)</f>
        <v>148019.38</v>
      </c>
    </row>
    <row r="176" spans="1:6" x14ac:dyDescent="0.2">
      <c r="A176" s="191"/>
      <c r="B176" s="31"/>
      <c r="C176" s="94" t="s">
        <v>38</v>
      </c>
      <c r="D176" s="75">
        <f>SUM(D175:D175)</f>
        <v>148019.38</v>
      </c>
      <c r="E176" s="34"/>
      <c r="F176" s="35"/>
    </row>
    <row r="177" spans="1:8" s="115" customFormat="1" x14ac:dyDescent="0.2">
      <c r="A177" s="191"/>
      <c r="B177" s="47"/>
      <c r="C177" s="69"/>
      <c r="D177" s="49"/>
      <c r="E177" s="34"/>
      <c r="F177" s="35"/>
    </row>
    <row r="178" spans="1:8" s="115" customFormat="1" x14ac:dyDescent="0.2">
      <c r="A178" s="20" t="s">
        <v>39</v>
      </c>
      <c r="B178" s="262" t="s">
        <v>132</v>
      </c>
      <c r="C178" s="262"/>
      <c r="D178" s="262"/>
      <c r="E178" s="60"/>
      <c r="F178" s="61"/>
    </row>
    <row r="179" spans="1:8" s="115" customFormat="1" ht="19.5" x14ac:dyDescent="0.2">
      <c r="A179" s="191"/>
      <c r="B179" s="24" t="s">
        <v>130</v>
      </c>
      <c r="C179" s="101" t="s">
        <v>131</v>
      </c>
      <c r="D179" s="62">
        <v>167059.35</v>
      </c>
      <c r="E179" s="25" t="s">
        <v>36</v>
      </c>
      <c r="F179" s="62">
        <f>SUM(D179)</f>
        <v>167059.35</v>
      </c>
    </row>
    <row r="180" spans="1:8" x14ac:dyDescent="0.2">
      <c r="A180" s="191"/>
      <c r="B180" s="31"/>
      <c r="C180" s="94" t="s">
        <v>38</v>
      </c>
      <c r="D180" s="75">
        <f>SUM(D179:D179)</f>
        <v>167059.35</v>
      </c>
      <c r="E180" s="34"/>
      <c r="F180" s="35"/>
    </row>
    <row r="181" spans="1:8" x14ac:dyDescent="0.2">
      <c r="A181" s="20" t="s">
        <v>44</v>
      </c>
      <c r="B181" s="262" t="s">
        <v>133</v>
      </c>
      <c r="C181" s="262"/>
      <c r="D181" s="262"/>
      <c r="E181" s="262"/>
      <c r="F181" s="61"/>
    </row>
    <row r="182" spans="1:8" x14ac:dyDescent="0.2">
      <c r="A182" s="191"/>
      <c r="B182" s="24" t="s">
        <v>130</v>
      </c>
      <c r="C182" s="101" t="s">
        <v>134</v>
      </c>
      <c r="D182" s="62">
        <v>25000</v>
      </c>
      <c r="E182" s="109" t="s">
        <v>43</v>
      </c>
      <c r="F182" s="62">
        <v>15000</v>
      </c>
    </row>
    <row r="183" spans="1:8" x14ac:dyDescent="0.2">
      <c r="A183" s="191"/>
      <c r="B183" s="27"/>
      <c r="C183" s="110"/>
      <c r="D183" s="64"/>
      <c r="E183" s="109" t="s">
        <v>135</v>
      </c>
      <c r="F183" s="62">
        <v>10000</v>
      </c>
    </row>
    <row r="184" spans="1:8" x14ac:dyDescent="0.2">
      <c r="A184" s="191"/>
      <c r="B184" s="31"/>
      <c r="C184" s="94" t="s">
        <v>38</v>
      </c>
      <c r="D184" s="75">
        <f>SUM(D182:D182)</f>
        <v>25000</v>
      </c>
      <c r="E184" s="34"/>
      <c r="F184" s="35"/>
    </row>
    <row r="185" spans="1:8" ht="12" customHeight="1" x14ac:dyDescent="0.2">
      <c r="A185" s="191"/>
      <c r="B185" s="47"/>
      <c r="C185" s="39"/>
      <c r="D185" s="35"/>
      <c r="E185" s="34"/>
      <c r="F185" s="35"/>
    </row>
    <row r="186" spans="1:8" x14ac:dyDescent="0.2">
      <c r="A186" s="116" t="s">
        <v>73</v>
      </c>
      <c r="B186" s="262" t="s">
        <v>136</v>
      </c>
      <c r="C186" s="262"/>
      <c r="D186" s="262"/>
      <c r="E186" s="60"/>
      <c r="F186" s="117"/>
    </row>
    <row r="187" spans="1:8" x14ac:dyDescent="0.2">
      <c r="A187" s="118"/>
      <c r="B187" s="24" t="s">
        <v>130</v>
      </c>
      <c r="C187" s="101" t="s">
        <v>134</v>
      </c>
      <c r="D187" s="62">
        <v>50000</v>
      </c>
      <c r="E187" s="109" t="s">
        <v>43</v>
      </c>
      <c r="F187" s="119">
        <f>SUM(D187)</f>
        <v>50000</v>
      </c>
    </row>
    <row r="188" spans="1:8" x14ac:dyDescent="0.2">
      <c r="A188" s="191"/>
      <c r="B188" s="47"/>
      <c r="C188" s="69"/>
      <c r="D188" s="49"/>
      <c r="E188" s="34"/>
      <c r="F188" s="35"/>
      <c r="H188" s="19"/>
    </row>
    <row r="189" spans="1:8" x14ac:dyDescent="0.2">
      <c r="A189" s="120"/>
      <c r="B189" s="34"/>
      <c r="C189" s="194"/>
      <c r="D189" s="194"/>
      <c r="E189" s="196"/>
      <c r="F189" s="35"/>
      <c r="H189" s="19"/>
    </row>
    <row r="190" spans="1:8" ht="12.75" customHeight="1" x14ac:dyDescent="0.2">
      <c r="A190" s="9" t="s">
        <v>137</v>
      </c>
      <c r="B190" s="260" t="s">
        <v>138</v>
      </c>
      <c r="C190" s="260"/>
      <c r="D190" s="260"/>
      <c r="E190" s="260"/>
      <c r="F190" s="121"/>
    </row>
    <row r="191" spans="1:8" x14ac:dyDescent="0.2">
      <c r="A191" s="10"/>
      <c r="B191" s="53"/>
      <c r="C191" s="53"/>
      <c r="D191" s="53"/>
      <c r="E191" s="192" t="s">
        <v>24</v>
      </c>
      <c r="F191" s="54">
        <f>SUM(F193,F199,F201,F203,F205,F207,F209,F211,F213,F215)</f>
        <v>20000</v>
      </c>
    </row>
    <row r="192" spans="1:8" x14ac:dyDescent="0.2">
      <c r="A192" s="188"/>
      <c r="B192" s="193"/>
      <c r="C192" s="122" t="s">
        <v>27</v>
      </c>
      <c r="D192" s="122" t="s">
        <v>28</v>
      </c>
      <c r="E192" s="123" t="s">
        <v>29</v>
      </c>
      <c r="F192" s="124"/>
      <c r="H192" s="37"/>
    </row>
    <row r="193" spans="1:10" ht="18" customHeight="1" x14ac:dyDescent="0.2">
      <c r="A193" s="195" t="s">
        <v>139</v>
      </c>
      <c r="B193" s="195" t="s">
        <v>31</v>
      </c>
      <c r="C193" s="99"/>
      <c r="D193" s="99"/>
      <c r="E193" s="99"/>
      <c r="F193" s="100">
        <f>D196</f>
        <v>20000</v>
      </c>
      <c r="H193" s="37"/>
    </row>
    <row r="194" spans="1:10" x14ac:dyDescent="0.2">
      <c r="A194" s="191"/>
      <c r="B194" s="196"/>
      <c r="C194" s="196"/>
      <c r="D194" s="196"/>
      <c r="E194" s="196"/>
      <c r="F194" s="45"/>
    </row>
    <row r="195" spans="1:10" ht="12.75" customHeight="1" x14ac:dyDescent="0.2">
      <c r="A195" s="20" t="s">
        <v>32</v>
      </c>
      <c r="B195" s="263" t="s">
        <v>140</v>
      </c>
      <c r="C195" s="263"/>
      <c r="D195" s="263"/>
      <c r="E195" s="263"/>
      <c r="F195" s="61"/>
    </row>
    <row r="196" spans="1:10" ht="19.5" x14ac:dyDescent="0.2">
      <c r="A196" s="191"/>
      <c r="B196" s="24" t="s">
        <v>141</v>
      </c>
      <c r="C196" s="101" t="s">
        <v>77</v>
      </c>
      <c r="D196" s="62">
        <v>20000</v>
      </c>
      <c r="E196" s="109" t="s">
        <v>123</v>
      </c>
      <c r="F196" s="62">
        <v>13000</v>
      </c>
    </row>
    <row r="197" spans="1:10" x14ac:dyDescent="0.2">
      <c r="A197" s="191"/>
      <c r="B197" s="47"/>
      <c r="C197" s="39"/>
      <c r="D197" s="35"/>
      <c r="E197" s="109" t="s">
        <v>43</v>
      </c>
      <c r="F197" s="62">
        <v>7000</v>
      </c>
    </row>
    <row r="198" spans="1:10" ht="12.75" customHeight="1" x14ac:dyDescent="0.2">
      <c r="A198" s="191"/>
      <c r="B198" s="191"/>
      <c r="C198" s="191"/>
      <c r="D198" s="191"/>
      <c r="E198" s="191"/>
      <c r="F198" s="125"/>
      <c r="J198" s="126"/>
    </row>
    <row r="199" spans="1:10" s="115" customFormat="1" x14ac:dyDescent="0.2">
      <c r="A199" s="190" t="s">
        <v>142</v>
      </c>
      <c r="B199" s="257" t="s">
        <v>48</v>
      </c>
      <c r="C199" s="257"/>
      <c r="D199" s="257"/>
      <c r="E199" s="127"/>
      <c r="F199" s="128">
        <v>0</v>
      </c>
    </row>
    <row r="200" spans="1:10" x14ac:dyDescent="0.2">
      <c r="A200" s="191"/>
      <c r="B200" s="258"/>
      <c r="C200" s="258"/>
      <c r="D200" s="258"/>
      <c r="E200" s="191"/>
      <c r="F200" s="125"/>
    </row>
    <row r="201" spans="1:10" ht="12" customHeight="1" x14ac:dyDescent="0.2">
      <c r="A201" s="190" t="s">
        <v>143</v>
      </c>
      <c r="B201" s="190" t="s">
        <v>50</v>
      </c>
      <c r="C201" s="127"/>
      <c r="D201" s="127"/>
      <c r="E201" s="127"/>
      <c r="F201" s="128">
        <v>0</v>
      </c>
    </row>
    <row r="202" spans="1:10" ht="12.75" customHeight="1" x14ac:dyDescent="0.2">
      <c r="A202" s="191"/>
      <c r="B202" s="191"/>
      <c r="C202" s="191"/>
      <c r="D202" s="191"/>
      <c r="E202" s="191"/>
      <c r="F202" s="125"/>
    </row>
    <row r="203" spans="1:10" ht="12.75" customHeight="1" x14ac:dyDescent="0.2">
      <c r="A203" s="190" t="s">
        <v>144</v>
      </c>
      <c r="B203" s="190" t="s">
        <v>52</v>
      </c>
      <c r="C203" s="127"/>
      <c r="D203" s="127"/>
      <c r="E203" s="127"/>
      <c r="F203" s="128">
        <v>0</v>
      </c>
    </row>
    <row r="204" spans="1:10" x14ac:dyDescent="0.2">
      <c r="A204" s="191"/>
      <c r="B204" s="191"/>
      <c r="C204" s="191"/>
      <c r="D204" s="191"/>
      <c r="E204" s="191"/>
      <c r="F204" s="125"/>
    </row>
    <row r="205" spans="1:10" x14ac:dyDescent="0.2">
      <c r="A205" s="190" t="s">
        <v>145</v>
      </c>
      <c r="B205" s="190" t="s">
        <v>54</v>
      </c>
      <c r="C205" s="127"/>
      <c r="D205" s="127"/>
      <c r="E205" s="127"/>
      <c r="F205" s="128">
        <v>0</v>
      </c>
    </row>
    <row r="206" spans="1:10" x14ac:dyDescent="0.2">
      <c r="A206" s="191"/>
      <c r="B206" s="191"/>
      <c r="C206" s="191"/>
      <c r="D206" s="191"/>
      <c r="E206" s="191"/>
      <c r="F206" s="125"/>
    </row>
    <row r="207" spans="1:10" ht="20.25" customHeight="1" x14ac:dyDescent="0.2">
      <c r="A207" s="190" t="s">
        <v>146</v>
      </c>
      <c r="B207" s="190" t="s">
        <v>56</v>
      </c>
      <c r="C207" s="127"/>
      <c r="D207" s="127"/>
      <c r="E207" s="127"/>
      <c r="F207" s="129">
        <v>0</v>
      </c>
    </row>
    <row r="208" spans="1:10" ht="15.75" customHeight="1" x14ac:dyDescent="0.2">
      <c r="A208" s="191"/>
      <c r="B208" s="191"/>
      <c r="C208" s="191"/>
      <c r="D208" s="191"/>
      <c r="E208" s="191"/>
      <c r="F208" s="125"/>
    </row>
    <row r="209" spans="1:6" ht="11.25" customHeight="1" x14ac:dyDescent="0.2">
      <c r="A209" s="190" t="s">
        <v>147</v>
      </c>
      <c r="B209" s="190" t="s">
        <v>58</v>
      </c>
      <c r="C209" s="127"/>
      <c r="D209" s="127"/>
      <c r="E209" s="127"/>
      <c r="F209" s="129">
        <v>0</v>
      </c>
    </row>
    <row r="210" spans="1:6" x14ac:dyDescent="0.2">
      <c r="A210" s="188"/>
      <c r="B210" s="47"/>
      <c r="C210" s="188"/>
      <c r="D210" s="130"/>
      <c r="E210" s="188"/>
      <c r="F210" s="131"/>
    </row>
    <row r="211" spans="1:6" ht="18" customHeight="1" x14ac:dyDescent="0.2">
      <c r="A211" s="190" t="s">
        <v>148</v>
      </c>
      <c r="B211" s="190" t="s">
        <v>60</v>
      </c>
      <c r="C211" s="127"/>
      <c r="D211" s="127"/>
      <c r="E211" s="127"/>
      <c r="F211" s="128">
        <v>0</v>
      </c>
    </row>
    <row r="212" spans="1:6" x14ac:dyDescent="0.2">
      <c r="A212" s="191"/>
      <c r="B212" s="191"/>
      <c r="C212" s="191"/>
      <c r="D212" s="191"/>
      <c r="E212" s="191"/>
      <c r="F212" s="125"/>
    </row>
    <row r="213" spans="1:6" x14ac:dyDescent="0.2">
      <c r="A213" s="190" t="s">
        <v>149</v>
      </c>
      <c r="B213" s="257" t="s">
        <v>127</v>
      </c>
      <c r="C213" s="257"/>
      <c r="D213" s="257"/>
      <c r="E213" s="127"/>
      <c r="F213" s="128">
        <v>0</v>
      </c>
    </row>
    <row r="214" spans="1:6" x14ac:dyDescent="0.2">
      <c r="A214" s="188"/>
      <c r="B214" s="255"/>
      <c r="C214" s="255"/>
      <c r="D214" s="188"/>
      <c r="E214" s="188"/>
      <c r="F214" s="132"/>
    </row>
    <row r="215" spans="1:6" x14ac:dyDescent="0.2">
      <c r="A215" s="187" t="s">
        <v>150</v>
      </c>
      <c r="B215" s="250" t="s">
        <v>64</v>
      </c>
      <c r="C215" s="250"/>
      <c r="D215" s="250"/>
      <c r="E215" s="133"/>
      <c r="F215" s="129">
        <v>0</v>
      </c>
    </row>
    <row r="216" spans="1:6" x14ac:dyDescent="0.2">
      <c r="A216" s="51"/>
      <c r="B216" s="51"/>
      <c r="C216" s="185"/>
      <c r="D216" s="185"/>
      <c r="E216" s="135"/>
      <c r="F216" s="136"/>
    </row>
    <row r="217" spans="1:6" x14ac:dyDescent="0.2">
      <c r="A217" s="9">
        <v>4</v>
      </c>
      <c r="B217" s="260" t="s">
        <v>151</v>
      </c>
      <c r="C217" s="260"/>
      <c r="D217" s="260"/>
      <c r="E217" s="137"/>
      <c r="F217" s="138"/>
    </row>
    <row r="218" spans="1:6" ht="12.75" customHeight="1" x14ac:dyDescent="0.2">
      <c r="A218" s="10"/>
      <c r="B218" s="10"/>
      <c r="C218" s="10"/>
      <c r="D218" s="10"/>
      <c r="E218" s="192" t="s">
        <v>24</v>
      </c>
      <c r="F218" s="12">
        <f>SUM(F220,F222,F224,F226,F228,F230,F232,F234,F243,F245)</f>
        <v>260000</v>
      </c>
    </row>
    <row r="219" spans="1:6" ht="12" customHeight="1" x14ac:dyDescent="0.2">
      <c r="A219" s="13" t="s">
        <v>25</v>
      </c>
      <c r="B219" s="13" t="s">
        <v>26</v>
      </c>
      <c r="C219" s="14" t="s">
        <v>27</v>
      </c>
      <c r="D219" s="15" t="s">
        <v>28</v>
      </c>
      <c r="E219" s="139" t="s">
        <v>29</v>
      </c>
      <c r="F219" s="197"/>
    </row>
    <row r="220" spans="1:6" x14ac:dyDescent="0.2">
      <c r="A220" s="16" t="s">
        <v>152</v>
      </c>
      <c r="B220" s="16" t="s">
        <v>31</v>
      </c>
      <c r="C220" s="17"/>
      <c r="D220" s="17"/>
      <c r="E220" s="17"/>
      <c r="F220" s="18">
        <v>0</v>
      </c>
    </row>
    <row r="221" spans="1:6" x14ac:dyDescent="0.2">
      <c r="A221" s="191"/>
      <c r="B221" s="141"/>
      <c r="C221" s="142"/>
      <c r="D221" s="130"/>
      <c r="E221" s="39"/>
      <c r="F221" s="130"/>
    </row>
    <row r="222" spans="1:6" x14ac:dyDescent="0.2">
      <c r="A222" s="190" t="s">
        <v>153</v>
      </c>
      <c r="B222" s="257" t="s">
        <v>48</v>
      </c>
      <c r="C222" s="257"/>
      <c r="D222" s="257"/>
      <c r="E222" s="133"/>
      <c r="F222" s="129">
        <v>0</v>
      </c>
    </row>
    <row r="223" spans="1:6" x14ac:dyDescent="0.2">
      <c r="A223" s="143"/>
      <c r="B223" s="143"/>
      <c r="C223" s="143"/>
      <c r="D223" s="191"/>
      <c r="E223" s="191"/>
      <c r="F223" s="131"/>
    </row>
    <row r="224" spans="1:6" x14ac:dyDescent="0.2">
      <c r="A224" s="187" t="s">
        <v>154</v>
      </c>
      <c r="B224" s="190" t="s">
        <v>50</v>
      </c>
      <c r="C224" s="127"/>
      <c r="D224" s="127"/>
      <c r="E224" s="127"/>
      <c r="F224" s="128">
        <v>0</v>
      </c>
    </row>
    <row r="225" spans="1:6" ht="12" customHeight="1" x14ac:dyDescent="0.2">
      <c r="A225" s="34"/>
      <c r="B225" s="34"/>
      <c r="C225" s="191"/>
      <c r="D225" s="191"/>
      <c r="E225" s="191"/>
      <c r="F225" s="130"/>
    </row>
    <row r="226" spans="1:6" x14ac:dyDescent="0.2">
      <c r="A226" s="190" t="s">
        <v>155</v>
      </c>
      <c r="B226" s="190" t="s">
        <v>52</v>
      </c>
      <c r="C226" s="127"/>
      <c r="D226" s="127"/>
      <c r="E226" s="127"/>
      <c r="F226" s="128">
        <v>0</v>
      </c>
    </row>
    <row r="227" spans="1:6" ht="12" customHeight="1" x14ac:dyDescent="0.2">
      <c r="A227" s="191"/>
      <c r="B227" s="191"/>
      <c r="C227" s="191"/>
      <c r="D227" s="191"/>
      <c r="E227" s="191"/>
      <c r="F227" s="125"/>
    </row>
    <row r="228" spans="1:6" ht="18" customHeight="1" x14ac:dyDescent="0.2">
      <c r="A228" s="190" t="s">
        <v>156</v>
      </c>
      <c r="B228" s="190" t="s">
        <v>54</v>
      </c>
      <c r="C228" s="133"/>
      <c r="D228" s="133"/>
      <c r="E228" s="133"/>
      <c r="F228" s="129">
        <v>0</v>
      </c>
    </row>
    <row r="229" spans="1:6" x14ac:dyDescent="0.2">
      <c r="A229" s="191"/>
      <c r="B229" s="196"/>
      <c r="C229" s="196"/>
      <c r="D229" s="196"/>
      <c r="E229" s="191"/>
      <c r="F229" s="125"/>
    </row>
    <row r="230" spans="1:6" ht="12.75" customHeight="1" x14ac:dyDescent="0.2">
      <c r="A230" s="190" t="s">
        <v>157</v>
      </c>
      <c r="B230" s="257" t="s">
        <v>56</v>
      </c>
      <c r="C230" s="257"/>
      <c r="D230" s="42"/>
      <c r="E230" s="127"/>
      <c r="F230" s="129">
        <v>0</v>
      </c>
    </row>
    <row r="231" spans="1:6" x14ac:dyDescent="0.2">
      <c r="A231" s="144"/>
      <c r="B231" s="145"/>
      <c r="C231" s="145"/>
      <c r="D231" s="145"/>
      <c r="E231" s="144"/>
      <c r="F231" s="146"/>
    </row>
    <row r="232" spans="1:6" ht="19.5" customHeight="1" x14ac:dyDescent="0.2">
      <c r="A232" s="195" t="s">
        <v>158</v>
      </c>
      <c r="B232" s="190" t="s">
        <v>159</v>
      </c>
      <c r="C232" s="99"/>
      <c r="D232" s="99"/>
      <c r="E232" s="147"/>
      <c r="F232" s="129">
        <v>0</v>
      </c>
    </row>
    <row r="233" spans="1:6" ht="12.75" customHeight="1" x14ac:dyDescent="0.2">
      <c r="A233" s="191"/>
      <c r="B233" s="196"/>
      <c r="C233" s="196"/>
      <c r="D233" s="196"/>
      <c r="E233" s="191"/>
      <c r="F233" s="125"/>
    </row>
    <row r="234" spans="1:6" ht="19.5" x14ac:dyDescent="0.2">
      <c r="A234" s="190" t="s">
        <v>160</v>
      </c>
      <c r="B234" s="190" t="s">
        <v>60</v>
      </c>
      <c r="C234" s="42"/>
      <c r="D234" s="42"/>
      <c r="E234" s="127"/>
      <c r="F234" s="128">
        <f>SUM(D241)</f>
        <v>260000</v>
      </c>
    </row>
    <row r="235" spans="1:6" x14ac:dyDescent="0.2">
      <c r="A235" s="190"/>
      <c r="B235" s="190"/>
      <c r="C235" s="42"/>
      <c r="D235" s="42"/>
      <c r="E235" s="127"/>
      <c r="F235" s="128"/>
    </row>
    <row r="236" spans="1:6" x14ac:dyDescent="0.2">
      <c r="A236" s="34"/>
      <c r="B236" s="34"/>
      <c r="C236" s="196"/>
      <c r="D236" s="196"/>
      <c r="E236" s="191"/>
      <c r="F236" s="130"/>
    </row>
    <row r="237" spans="1:6" ht="12.75" customHeight="1" x14ac:dyDescent="0.2">
      <c r="A237" s="116" t="s">
        <v>32</v>
      </c>
      <c r="B237" s="261" t="s">
        <v>161</v>
      </c>
      <c r="C237" s="261"/>
      <c r="D237" s="261"/>
      <c r="E237" s="261"/>
      <c r="F237" s="148"/>
    </row>
    <row r="238" spans="1:6" ht="13.5" customHeight="1" x14ac:dyDescent="0.2">
      <c r="A238" s="191"/>
      <c r="B238" s="149" t="s">
        <v>34</v>
      </c>
      <c r="C238" s="150" t="s">
        <v>162</v>
      </c>
      <c r="D238" s="111">
        <v>250000</v>
      </c>
      <c r="E238" s="25" t="s">
        <v>43</v>
      </c>
      <c r="F238" s="151">
        <v>26000</v>
      </c>
    </row>
    <row r="239" spans="1:6" ht="20.25" customHeight="1" x14ac:dyDescent="0.2">
      <c r="A239" s="191"/>
      <c r="B239" s="47"/>
      <c r="C239" s="39"/>
      <c r="D239" s="35"/>
      <c r="E239" s="25" t="s">
        <v>105</v>
      </c>
      <c r="F239" s="26">
        <v>224000</v>
      </c>
    </row>
    <row r="240" spans="1:6" ht="13.5" customHeight="1" x14ac:dyDescent="0.2">
      <c r="A240" s="191"/>
      <c r="B240" s="24" t="s">
        <v>37</v>
      </c>
      <c r="C240" s="101" t="s">
        <v>162</v>
      </c>
      <c r="D240" s="62">
        <v>10000</v>
      </c>
      <c r="E240" s="109" t="s">
        <v>43</v>
      </c>
      <c r="F240" s="62">
        <f>D240</f>
        <v>10000</v>
      </c>
    </row>
    <row r="241" spans="1:16" ht="13.5" customHeight="1" x14ac:dyDescent="0.2">
      <c r="A241" s="191"/>
      <c r="B241" s="31"/>
      <c r="C241" s="94" t="s">
        <v>38</v>
      </c>
      <c r="D241" s="75">
        <f>SUM(D238:D240)</f>
        <v>260000</v>
      </c>
      <c r="E241" s="34"/>
      <c r="F241" s="35"/>
    </row>
    <row r="242" spans="1:16" ht="20.25" customHeight="1" x14ac:dyDescent="0.2">
      <c r="A242"/>
      <c r="B242" s="191"/>
      <c r="C242" s="141"/>
      <c r="D242" s="39"/>
      <c r="E242" s="130"/>
      <c r="F242" s="39"/>
    </row>
    <row r="243" spans="1:16" ht="12" customHeight="1" x14ac:dyDescent="0.2">
      <c r="A243" s="190" t="s">
        <v>163</v>
      </c>
      <c r="B243" s="187" t="s">
        <v>62</v>
      </c>
      <c r="C243" s="187"/>
      <c r="D243" s="187"/>
      <c r="E243" s="127"/>
      <c r="F243" s="127"/>
    </row>
    <row r="244" spans="1:16" ht="12" customHeight="1" x14ac:dyDescent="0.2">
      <c r="A244" s="188"/>
      <c r="B244" s="255"/>
      <c r="C244" s="255"/>
      <c r="D244" s="188"/>
      <c r="E244" s="188"/>
      <c r="F244" s="132"/>
    </row>
    <row r="245" spans="1:16" ht="12" customHeight="1" x14ac:dyDescent="0.2">
      <c r="A245" s="187" t="s">
        <v>164</v>
      </c>
      <c r="B245" s="250" t="s">
        <v>64</v>
      </c>
      <c r="C245" s="250"/>
      <c r="D245" s="250"/>
      <c r="E245" s="133"/>
      <c r="F245" s="129">
        <v>0</v>
      </c>
    </row>
    <row r="246" spans="1:16" x14ac:dyDescent="0.2">
      <c r="A246" s="51"/>
      <c r="B246" s="51"/>
      <c r="C246" s="185"/>
      <c r="D246" s="185"/>
      <c r="E246" s="135"/>
      <c r="F246" s="136"/>
      <c r="H246" s="19"/>
    </row>
    <row r="247" spans="1:16" ht="23.25" customHeight="1" x14ac:dyDescent="0.2">
      <c r="A247" s="9" t="s">
        <v>165</v>
      </c>
      <c r="B247" s="256" t="s">
        <v>166</v>
      </c>
      <c r="C247" s="256"/>
      <c r="D247" s="256"/>
      <c r="E247" s="189"/>
      <c r="F247" s="189"/>
    </row>
    <row r="248" spans="1:16" x14ac:dyDescent="0.2">
      <c r="A248" s="10"/>
      <c r="B248" s="10"/>
      <c r="C248" s="10"/>
      <c r="D248" s="10"/>
      <c r="E248" s="192" t="s">
        <v>24</v>
      </c>
      <c r="F248" s="12">
        <f>SUM(F250,F252,F254,F258,F256,F260,F262,F264,F266,F268)</f>
        <v>0</v>
      </c>
    </row>
    <row r="249" spans="1:16" ht="15" customHeight="1" x14ac:dyDescent="0.2">
      <c r="A249" s="13" t="s">
        <v>25</v>
      </c>
      <c r="B249" s="13" t="s">
        <v>26</v>
      </c>
      <c r="C249" s="14" t="s">
        <v>27</v>
      </c>
      <c r="D249" s="15" t="s">
        <v>28</v>
      </c>
      <c r="E249" s="153" t="s">
        <v>167</v>
      </c>
      <c r="F249" s="197"/>
      <c r="I249" s="7"/>
    </row>
    <row r="250" spans="1:16" x14ac:dyDescent="0.2">
      <c r="A250" s="187" t="s">
        <v>168</v>
      </c>
      <c r="B250" s="190" t="s">
        <v>169</v>
      </c>
      <c r="C250" s="133"/>
      <c r="D250" s="133"/>
      <c r="E250" s="133"/>
      <c r="F250" s="129">
        <v>0</v>
      </c>
    </row>
    <row r="251" spans="1:16" ht="21.75" customHeight="1" x14ac:dyDescent="0.2">
      <c r="A251" s="188"/>
      <c r="B251" s="47"/>
      <c r="C251" s="188"/>
      <c r="D251" s="130"/>
      <c r="E251" s="188"/>
      <c r="F251" s="131"/>
      <c r="L251" s="39"/>
    </row>
    <row r="252" spans="1:16" x14ac:dyDescent="0.2">
      <c r="A252" s="187" t="s">
        <v>170</v>
      </c>
      <c r="B252" s="257" t="s">
        <v>48</v>
      </c>
      <c r="C252" s="257"/>
      <c r="D252" s="257"/>
      <c r="E252" s="127"/>
      <c r="F252" s="128">
        <v>0</v>
      </c>
    </row>
    <row r="253" spans="1:16" ht="19.5" customHeight="1" x14ac:dyDescent="0.2">
      <c r="A253" s="191"/>
      <c r="B253" s="258"/>
      <c r="C253" s="258"/>
      <c r="D253" s="258"/>
      <c r="E253" s="191"/>
      <c r="F253" s="125"/>
    </row>
    <row r="254" spans="1:16" s="115" customFormat="1" ht="20.25" customHeight="1" x14ac:dyDescent="0.2">
      <c r="A254" s="187" t="s">
        <v>171</v>
      </c>
      <c r="B254" s="190" t="s">
        <v>50</v>
      </c>
      <c r="C254" s="127"/>
      <c r="D254" s="127"/>
      <c r="E254" s="127"/>
      <c r="F254" s="128">
        <v>0</v>
      </c>
      <c r="H254" s="47"/>
      <c r="I254" s="39"/>
      <c r="J254" s="35"/>
      <c r="K254" s="39"/>
      <c r="L254" s="35"/>
      <c r="M254" s="3"/>
      <c r="N254" s="3"/>
      <c r="O254" s="3"/>
      <c r="P254" s="3"/>
    </row>
    <row r="255" spans="1:16" s="115" customFormat="1" ht="20.25" customHeight="1" x14ac:dyDescent="0.2">
      <c r="A255" s="191"/>
      <c r="B255" s="191"/>
      <c r="C255" s="191"/>
      <c r="D255" s="191"/>
      <c r="E255" s="191"/>
      <c r="F255" s="125"/>
      <c r="H255" s="47"/>
      <c r="I255" s="39"/>
      <c r="J255" s="35"/>
      <c r="K255" s="39"/>
      <c r="L255" s="35"/>
      <c r="M255" s="3"/>
      <c r="N255" s="3"/>
      <c r="O255" s="3"/>
      <c r="P255" s="3"/>
    </row>
    <row r="256" spans="1:16" ht="20.25" customHeight="1" x14ac:dyDescent="0.2">
      <c r="A256" s="187" t="s">
        <v>172</v>
      </c>
      <c r="B256" s="190" t="s">
        <v>52</v>
      </c>
      <c r="C256" s="127"/>
      <c r="D256" s="127"/>
      <c r="E256" s="127"/>
      <c r="F256" s="128">
        <v>0</v>
      </c>
    </row>
    <row r="257" spans="1:6" ht="20.25" customHeight="1" x14ac:dyDescent="0.2">
      <c r="A257" s="191"/>
      <c r="B257" s="191"/>
      <c r="C257" s="191"/>
      <c r="D257" s="191"/>
      <c r="E257" s="191"/>
      <c r="F257" s="125"/>
    </row>
    <row r="258" spans="1:6" ht="29.25" customHeight="1" x14ac:dyDescent="0.2">
      <c r="A258" s="187" t="s">
        <v>173</v>
      </c>
      <c r="B258" s="190" t="s">
        <v>54</v>
      </c>
      <c r="C258" s="127"/>
      <c r="D258" s="127"/>
      <c r="E258" s="127"/>
      <c r="F258" s="128">
        <v>0</v>
      </c>
    </row>
    <row r="259" spans="1:6" ht="20.25" customHeight="1" x14ac:dyDescent="0.2">
      <c r="A259" s="191"/>
      <c r="B259" s="191"/>
      <c r="C259" s="191"/>
      <c r="D259" s="191"/>
      <c r="E259" s="191"/>
      <c r="F259" s="125"/>
    </row>
    <row r="260" spans="1:6" ht="12" customHeight="1" x14ac:dyDescent="0.2">
      <c r="A260" s="187" t="s">
        <v>174</v>
      </c>
      <c r="B260" s="190" t="s">
        <v>56</v>
      </c>
      <c r="C260" s="127"/>
      <c r="D260" s="127"/>
      <c r="E260" s="127"/>
      <c r="F260" s="128">
        <v>0</v>
      </c>
    </row>
    <row r="261" spans="1:6" ht="12" customHeight="1" x14ac:dyDescent="0.2">
      <c r="A261" s="191"/>
      <c r="B261" s="191"/>
      <c r="C261" s="191"/>
      <c r="D261" s="191"/>
      <c r="E261" s="191"/>
      <c r="F261" s="125"/>
    </row>
    <row r="262" spans="1:6" ht="12.75" customHeight="1" x14ac:dyDescent="0.2">
      <c r="A262" s="187" t="s">
        <v>175</v>
      </c>
      <c r="B262" s="190" t="s">
        <v>58</v>
      </c>
      <c r="C262" s="133"/>
      <c r="D262" s="133"/>
      <c r="E262" s="133"/>
      <c r="F262" s="129">
        <v>0</v>
      </c>
    </row>
    <row r="263" spans="1:6" x14ac:dyDescent="0.2">
      <c r="A263" s="188"/>
      <c r="B263" s="47"/>
      <c r="C263" s="188"/>
      <c r="D263" s="130"/>
      <c r="E263" s="188"/>
      <c r="F263" s="131"/>
    </row>
    <row r="264" spans="1:6" ht="19.5" x14ac:dyDescent="0.2">
      <c r="A264" s="187" t="s">
        <v>176</v>
      </c>
      <c r="B264" s="190" t="s">
        <v>60</v>
      </c>
      <c r="C264" s="133"/>
      <c r="D264" s="133"/>
      <c r="E264" s="133"/>
      <c r="F264" s="129">
        <v>0</v>
      </c>
    </row>
    <row r="265" spans="1:6" x14ac:dyDescent="0.2">
      <c r="A265" s="188"/>
      <c r="B265" s="188"/>
      <c r="C265" s="188"/>
      <c r="D265" s="130"/>
      <c r="E265" s="188"/>
      <c r="F265" s="131"/>
    </row>
    <row r="266" spans="1:6" x14ac:dyDescent="0.2">
      <c r="A266" s="187" t="s">
        <v>177</v>
      </c>
      <c r="B266" s="259" t="s">
        <v>62</v>
      </c>
      <c r="C266" s="259"/>
      <c r="D266" s="259"/>
      <c r="E266" s="133"/>
      <c r="F266" s="129">
        <v>0</v>
      </c>
    </row>
    <row r="267" spans="1:6" ht="20.25" customHeight="1" x14ac:dyDescent="0.2">
      <c r="A267" s="51"/>
      <c r="B267" s="34"/>
      <c r="C267" s="135"/>
      <c r="D267" s="135"/>
      <c r="E267" s="135"/>
      <c r="F267" s="136"/>
    </row>
    <row r="268" spans="1:6" ht="10.5" customHeight="1" x14ac:dyDescent="0.2">
      <c r="A268" s="187" t="s">
        <v>178</v>
      </c>
      <c r="B268" s="250" t="s">
        <v>64</v>
      </c>
      <c r="C268" s="250"/>
      <c r="D268" s="250"/>
      <c r="E268" s="133"/>
      <c r="F268" s="129">
        <v>0</v>
      </c>
    </row>
    <row r="269" spans="1:6" x14ac:dyDescent="0.2">
      <c r="A269" s="51"/>
      <c r="B269" s="51"/>
      <c r="C269" s="185"/>
      <c r="D269" s="185"/>
      <c r="E269" s="135"/>
      <c r="F269" s="136"/>
    </row>
    <row r="270" spans="1:6" ht="17.25" customHeight="1" x14ac:dyDescent="0.2">
      <c r="A270" s="251" t="s">
        <v>179</v>
      </c>
      <c r="B270" s="251"/>
      <c r="C270" s="251"/>
      <c r="D270" s="251"/>
      <c r="E270" s="251"/>
      <c r="F270" s="12">
        <f>SUM(F248,F218,F191,F59,F28)</f>
        <v>4937276.96</v>
      </c>
    </row>
    <row r="271" spans="1:6" ht="12.75" customHeight="1" x14ac:dyDescent="0.2">
      <c r="A271" s="143"/>
      <c r="B271" s="143"/>
      <c r="C271" s="143"/>
      <c r="D271" s="188"/>
      <c r="E271" s="188"/>
      <c r="F271" s="131"/>
    </row>
    <row r="272" spans="1:6" ht="15" customHeight="1" x14ac:dyDescent="0.2">
      <c r="A272" s="252" t="s">
        <v>180</v>
      </c>
      <c r="B272" s="253"/>
      <c r="C272" s="253"/>
      <c r="D272" s="253"/>
      <c r="E272" s="254"/>
      <c r="F272" s="154"/>
    </row>
    <row r="273" spans="1:6" ht="12" customHeight="1" x14ac:dyDescent="0.2">
      <c r="A273" s="248" t="s">
        <v>10</v>
      </c>
      <c r="B273" s="249"/>
      <c r="C273" s="249"/>
      <c r="D273" s="249"/>
      <c r="E273" s="155">
        <f>SUM(F250,F220,F193,F61,F30)</f>
        <v>3105676.83</v>
      </c>
      <c r="F273" s="186"/>
    </row>
    <row r="274" spans="1:6" ht="12" customHeight="1" x14ac:dyDescent="0.2">
      <c r="A274" s="248" t="s">
        <v>11</v>
      </c>
      <c r="B274" s="249"/>
      <c r="C274" s="249"/>
      <c r="D274" s="249"/>
      <c r="E274" s="155">
        <f>SUM(F252,F222,F199,F106,F40)</f>
        <v>285000</v>
      </c>
      <c r="F274" s="186"/>
    </row>
    <row r="275" spans="1:6" ht="12" customHeight="1" x14ac:dyDescent="0.2">
      <c r="A275" s="248" t="s">
        <v>12</v>
      </c>
      <c r="B275" s="249"/>
      <c r="C275" s="249"/>
      <c r="D275" s="249"/>
      <c r="E275" s="155">
        <f>SUM(F254,F224,F201,F119,F42)</f>
        <v>0</v>
      </c>
      <c r="F275" s="186"/>
    </row>
    <row r="276" spans="1:6" ht="12.75" customHeight="1" x14ac:dyDescent="0.2">
      <c r="A276" s="248" t="s">
        <v>13</v>
      </c>
      <c r="B276" s="249"/>
      <c r="C276" s="249"/>
      <c r="D276" s="249"/>
      <c r="E276" s="155">
        <f>SUM(F256,F226,F203,F44,F121)</f>
        <v>0</v>
      </c>
      <c r="F276" s="186"/>
    </row>
    <row r="277" spans="1:6" ht="12" customHeight="1" x14ac:dyDescent="0.2">
      <c r="A277" s="248" t="s">
        <v>14</v>
      </c>
      <c r="B277" s="249"/>
      <c r="C277" s="249"/>
      <c r="D277" s="249"/>
      <c r="E277" s="155">
        <f>SUM(F258,F228,F205,F123,F46)</f>
        <v>170000</v>
      </c>
      <c r="F277" s="186"/>
    </row>
    <row r="278" spans="1:6" ht="12" customHeight="1" x14ac:dyDescent="0.2">
      <c r="A278" s="248" t="s">
        <v>15</v>
      </c>
      <c r="B278" s="249"/>
      <c r="C278" s="249"/>
      <c r="D278" s="249"/>
      <c r="E278" s="155">
        <f>SUM(F260,F230,F207,F129,F48)</f>
        <v>168172.75</v>
      </c>
      <c r="F278" s="186"/>
    </row>
    <row r="279" spans="1:6" ht="12.75" customHeight="1" x14ac:dyDescent="0.2">
      <c r="A279" s="248" t="s">
        <v>16</v>
      </c>
      <c r="B279" s="249"/>
      <c r="C279" s="249"/>
      <c r="D279" s="249"/>
      <c r="E279" s="155">
        <f>SUM(F262,F232,F209,F141,F50)</f>
        <v>558348.65</v>
      </c>
      <c r="F279" s="186"/>
    </row>
    <row r="280" spans="1:6" ht="12" customHeight="1" x14ac:dyDescent="0.2">
      <c r="A280" s="248" t="s">
        <v>17</v>
      </c>
      <c r="B280" s="249"/>
      <c r="C280" s="249"/>
      <c r="D280" s="249"/>
      <c r="E280" s="155">
        <f>SUM(F264,F234,F211,F169,F52)</f>
        <v>260000</v>
      </c>
      <c r="F280" s="186"/>
    </row>
    <row r="281" spans="1:6" ht="12.75" customHeight="1" x14ac:dyDescent="0.2">
      <c r="A281" s="248" t="s">
        <v>18</v>
      </c>
      <c r="B281" s="249"/>
      <c r="C281" s="249"/>
      <c r="D281" s="249"/>
      <c r="E281" s="155">
        <f>SUM(F266,F243,F213,F171,F54)</f>
        <v>0</v>
      </c>
      <c r="F281" s="186"/>
    </row>
    <row r="282" spans="1:6" x14ac:dyDescent="0.2">
      <c r="A282" s="243" t="s">
        <v>19</v>
      </c>
      <c r="B282" s="244"/>
      <c r="C282" s="244"/>
      <c r="D282" s="244"/>
      <c r="E282" s="155">
        <f>SUM(F268,F245,F215,F173,F56)</f>
        <v>390078.73</v>
      </c>
      <c r="F282" s="186"/>
    </row>
    <row r="283" spans="1:6" ht="12" customHeight="1" x14ac:dyDescent="0.2">
      <c r="A283" s="156" t="s">
        <v>38</v>
      </c>
      <c r="B283" s="157"/>
      <c r="C283" s="157"/>
      <c r="D283" s="157"/>
      <c r="E283" s="158">
        <f>SUM(E273:E282)</f>
        <v>4937276.9600000009</v>
      </c>
      <c r="F283" s="131"/>
    </row>
    <row r="284" spans="1:6" ht="12" customHeight="1" x14ac:dyDescent="0.2">
      <c r="A284" s="143"/>
      <c r="B284" s="143"/>
      <c r="C284" s="143"/>
      <c r="D284" s="188"/>
      <c r="E284" s="188"/>
      <c r="F284" s="131"/>
    </row>
    <row r="285" spans="1:6" ht="12" customHeight="1" x14ac:dyDescent="0.2">
      <c r="A285" s="241" t="s">
        <v>181</v>
      </c>
      <c r="B285" s="241"/>
      <c r="C285" s="241"/>
      <c r="D285" s="241"/>
      <c r="E285" s="241"/>
      <c r="F285" s="241"/>
    </row>
    <row r="286" spans="1:6" ht="12.75" customHeight="1" x14ac:dyDescent="0.2">
      <c r="A286" s="242"/>
      <c r="B286" s="242"/>
      <c r="C286" s="242"/>
      <c r="D286" s="242"/>
      <c r="E286" s="242"/>
      <c r="F286" s="242"/>
    </row>
    <row r="287" spans="1:6" ht="18" customHeight="1" x14ac:dyDescent="0.2">
      <c r="A287" s="245" t="s">
        <v>182</v>
      </c>
      <c r="B287" s="245"/>
      <c r="C287" s="245"/>
      <c r="D287" s="245"/>
      <c r="E287" s="245"/>
      <c r="F287" s="245"/>
    </row>
    <row r="288" spans="1:6" ht="15" customHeight="1" x14ac:dyDescent="0.2">
      <c r="A288" s="159"/>
      <c r="B288" s="160" t="s">
        <v>183</v>
      </c>
      <c r="C288" s="21"/>
      <c r="D288" s="21"/>
      <c r="E288" s="161">
        <f>SUM(F36+F38+F63+F72+F75+F78+F79+F82+F83+F87+F92+F95+F99+F100+F101+F115+F116+F132+F135+F154+F155+F159+F162+F167+F182+F187+F197+F238+F240)</f>
        <v>1759740.18</v>
      </c>
      <c r="F288" s="162"/>
    </row>
    <row r="289" spans="1:7" ht="23.25" customHeight="1" x14ac:dyDescent="0.2">
      <c r="A289" s="159"/>
      <c r="B289" s="184" t="s">
        <v>184</v>
      </c>
      <c r="C289" s="191"/>
      <c r="D289" s="191"/>
      <c r="E289" s="164">
        <f>SUM(F110+F125)</f>
        <v>88000</v>
      </c>
      <c r="F289" s="162"/>
    </row>
    <row r="290" spans="1:7" ht="12.75" customHeight="1" x14ac:dyDescent="0.2">
      <c r="A290" s="159"/>
      <c r="B290" s="165" t="s">
        <v>185</v>
      </c>
      <c r="C290" s="144"/>
      <c r="D290" s="144"/>
      <c r="E290" s="166"/>
      <c r="F290" s="162"/>
    </row>
    <row r="291" spans="1:7" ht="12.75" customHeight="1" x14ac:dyDescent="0.2">
      <c r="A291" s="159"/>
      <c r="B291" s="184" t="s">
        <v>186</v>
      </c>
      <c r="C291" s="191"/>
      <c r="D291" s="191"/>
      <c r="E291" s="164">
        <f>SUM(F163+F196)</f>
        <v>18000</v>
      </c>
      <c r="F291" s="162"/>
    </row>
    <row r="292" spans="1:7" ht="12.75" customHeight="1" x14ac:dyDescent="0.2">
      <c r="A292" s="159"/>
      <c r="B292" s="184" t="s">
        <v>187</v>
      </c>
      <c r="C292" s="191"/>
      <c r="D292" s="191"/>
      <c r="E292" s="164">
        <f>SUM(F183)</f>
        <v>10000</v>
      </c>
      <c r="F292" s="162"/>
    </row>
    <row r="293" spans="1:7" ht="12.75" customHeight="1" x14ac:dyDescent="0.2">
      <c r="A293" s="159"/>
      <c r="B293" s="246" t="s">
        <v>188</v>
      </c>
      <c r="C293" s="247"/>
      <c r="D293" s="191"/>
      <c r="E293" s="167"/>
      <c r="F293" s="162"/>
    </row>
    <row r="294" spans="1:7" ht="12.75" customHeight="1" x14ac:dyDescent="0.2">
      <c r="A294" s="159"/>
      <c r="B294" s="184" t="s">
        <v>189</v>
      </c>
      <c r="C294" s="185"/>
      <c r="D294" s="191"/>
      <c r="E294" s="164">
        <f>SUM(F32+F33+F67+F68+F109+F111+F138+F144+F145+F149+F150+F175+F179)</f>
        <v>2693736.78</v>
      </c>
      <c r="F294" s="162"/>
    </row>
    <row r="295" spans="1:7" ht="12.75" customHeight="1" x14ac:dyDescent="0.2">
      <c r="A295" s="159"/>
      <c r="B295" s="184" t="s">
        <v>190</v>
      </c>
      <c r="C295" s="185"/>
      <c r="D295" s="191"/>
      <c r="E295" s="164">
        <f>SUM(F126+F239)</f>
        <v>360000</v>
      </c>
      <c r="F295" s="162"/>
    </row>
    <row r="296" spans="1:7" x14ac:dyDescent="0.2">
      <c r="A296" s="159"/>
      <c r="B296" s="168" t="s">
        <v>191</v>
      </c>
      <c r="C296" s="169"/>
      <c r="D296" s="169"/>
      <c r="E296" s="170"/>
      <c r="F296" s="162"/>
    </row>
    <row r="297" spans="1:7" ht="24.75" customHeight="1" x14ac:dyDescent="0.2">
      <c r="A297" s="159"/>
      <c r="B297" s="171" t="s">
        <v>192</v>
      </c>
      <c r="C297" s="172"/>
      <c r="D297" s="172"/>
      <c r="E297" s="173">
        <f>SUM(E288:E296)</f>
        <v>4929476.96</v>
      </c>
      <c r="F297" s="162"/>
    </row>
    <row r="298" spans="1:7" ht="15.75" customHeight="1" x14ac:dyDescent="0.2">
      <c r="A298" s="191"/>
      <c r="B298" s="174"/>
      <c r="C298" s="175"/>
      <c r="D298" s="175"/>
      <c r="E298" s="176"/>
      <c r="F298" s="125"/>
    </row>
    <row r="299" spans="1:7" x14ac:dyDescent="0.2">
      <c r="A299" s="183"/>
      <c r="B299" s="178"/>
      <c r="C299" s="178"/>
      <c r="D299" s="178"/>
      <c r="E299" s="178"/>
      <c r="F299" s="178"/>
    </row>
    <row r="300" spans="1:7" ht="21.75" customHeight="1" x14ac:dyDescent="0.2">
      <c r="A300" s="241" t="s">
        <v>193</v>
      </c>
      <c r="B300" s="241"/>
      <c r="C300" s="241"/>
      <c r="D300" s="241"/>
      <c r="E300" s="241"/>
      <c r="F300" s="241"/>
    </row>
    <row r="301" spans="1:7" ht="12.75" customHeight="1" x14ac:dyDescent="0.2">
      <c r="A301" s="242" t="s">
        <v>195</v>
      </c>
      <c r="B301" s="242"/>
      <c r="C301" s="242"/>
      <c r="D301" s="242"/>
      <c r="E301" s="242"/>
      <c r="F301" s="242"/>
      <c r="G301" s="19"/>
    </row>
    <row r="302" spans="1:7" ht="12.75" customHeight="1" x14ac:dyDescent="0.2"/>
    <row r="303" spans="1:7" x14ac:dyDescent="0.2">
      <c r="A303" s="241" t="s">
        <v>194</v>
      </c>
      <c r="B303" s="241"/>
      <c r="C303" s="241"/>
      <c r="D303" s="241"/>
      <c r="E303" s="241"/>
      <c r="F303" s="241"/>
    </row>
    <row r="304" spans="1:7" x14ac:dyDescent="0.2">
      <c r="A304" s="242" t="s">
        <v>196</v>
      </c>
      <c r="B304" s="242"/>
      <c r="C304" s="242"/>
      <c r="D304" s="242"/>
      <c r="E304" s="242"/>
      <c r="F304" s="242"/>
    </row>
    <row r="305" spans="2:5" x14ac:dyDescent="0.2">
      <c r="B305" s="179" t="s">
        <v>198</v>
      </c>
      <c r="C305" s="179"/>
      <c r="D305" s="179"/>
      <c r="E305" s="180" t="s">
        <v>197</v>
      </c>
    </row>
    <row r="306" spans="2:5" x14ac:dyDescent="0.2">
      <c r="B306" s="179" t="s">
        <v>201</v>
      </c>
      <c r="C306" s="179"/>
      <c r="D306" s="179"/>
      <c r="E306" s="179"/>
    </row>
    <row r="307" spans="2:5" x14ac:dyDescent="0.2">
      <c r="B307" s="179" t="s">
        <v>200</v>
      </c>
      <c r="C307" s="179"/>
      <c r="D307" s="179"/>
      <c r="E307" s="179" t="s">
        <v>199</v>
      </c>
    </row>
    <row r="310" spans="2:5" ht="12.75" customHeight="1" x14ac:dyDescent="0.2"/>
    <row r="311" spans="2:5" ht="25.5" customHeight="1" x14ac:dyDescent="0.2"/>
    <row r="312" spans="2:5" ht="12.75" customHeight="1" x14ac:dyDescent="0.2"/>
    <row r="314" spans="2:5" ht="12.75" customHeight="1" x14ac:dyDescent="0.2"/>
    <row r="315" spans="2:5" ht="12.75" customHeight="1" x14ac:dyDescent="0.2"/>
    <row r="317" spans="2:5" ht="12.75" customHeight="1" x14ac:dyDescent="0.2"/>
    <row r="318" spans="2:5" ht="12.75" customHeight="1" x14ac:dyDescent="0.2"/>
  </sheetData>
  <mergeCells count="108">
    <mergeCell ref="A9:F9"/>
    <mergeCell ref="A10:F10"/>
    <mergeCell ref="A11:F11"/>
    <mergeCell ref="A13:F13"/>
    <mergeCell ref="A14:F14"/>
    <mergeCell ref="A15:F15"/>
    <mergeCell ref="A2:F2"/>
    <mergeCell ref="A4:F4"/>
    <mergeCell ref="A5:F5"/>
    <mergeCell ref="A6:F6"/>
    <mergeCell ref="A7:F7"/>
    <mergeCell ref="A8:F8"/>
    <mergeCell ref="A22:F22"/>
    <mergeCell ref="A23:F23"/>
    <mergeCell ref="A24:F24"/>
    <mergeCell ref="A25:F25"/>
    <mergeCell ref="A26:F26"/>
    <mergeCell ref="B27:F27"/>
    <mergeCell ref="A16:F16"/>
    <mergeCell ref="A17:F17"/>
    <mergeCell ref="A18:F18"/>
    <mergeCell ref="A19:F19"/>
    <mergeCell ref="A20:F20"/>
    <mergeCell ref="A21:F21"/>
    <mergeCell ref="B54:D54"/>
    <mergeCell ref="B56:D56"/>
    <mergeCell ref="B58:F58"/>
    <mergeCell ref="E60:F60"/>
    <mergeCell ref="B62:D62"/>
    <mergeCell ref="B66:D66"/>
    <mergeCell ref="E29:F29"/>
    <mergeCell ref="B31:D31"/>
    <mergeCell ref="B35:D35"/>
    <mergeCell ref="B37:D37"/>
    <mergeCell ref="B40:D40"/>
    <mergeCell ref="B41:D41"/>
    <mergeCell ref="B94:D94"/>
    <mergeCell ref="B98:C98"/>
    <mergeCell ref="B104:D104"/>
    <mergeCell ref="B106:D106"/>
    <mergeCell ref="B107:D107"/>
    <mergeCell ref="B108:D108"/>
    <mergeCell ref="B71:D71"/>
    <mergeCell ref="B74:D74"/>
    <mergeCell ref="B77:D77"/>
    <mergeCell ref="B81:D81"/>
    <mergeCell ref="B86:D86"/>
    <mergeCell ref="B91:D91"/>
    <mergeCell ref="B143:D143"/>
    <mergeCell ref="B148:D148"/>
    <mergeCell ref="B153:D153"/>
    <mergeCell ref="B158:D158"/>
    <mergeCell ref="B161:D161"/>
    <mergeCell ref="B166:D166"/>
    <mergeCell ref="B114:C114"/>
    <mergeCell ref="B124:D124"/>
    <mergeCell ref="B127:C127"/>
    <mergeCell ref="B131:D131"/>
    <mergeCell ref="B134:D134"/>
    <mergeCell ref="B137:D137"/>
    <mergeCell ref="B186:D186"/>
    <mergeCell ref="B190:E190"/>
    <mergeCell ref="B195:E195"/>
    <mergeCell ref="B199:D199"/>
    <mergeCell ref="B200:D200"/>
    <mergeCell ref="B213:D213"/>
    <mergeCell ref="B171:D171"/>
    <mergeCell ref="B172:C172"/>
    <mergeCell ref="B173:D173"/>
    <mergeCell ref="B174:D174"/>
    <mergeCell ref="B178:D178"/>
    <mergeCell ref="B181:E181"/>
    <mergeCell ref="B244:C244"/>
    <mergeCell ref="B245:D245"/>
    <mergeCell ref="B247:D247"/>
    <mergeCell ref="B252:D252"/>
    <mergeCell ref="B253:D253"/>
    <mergeCell ref="B266:D266"/>
    <mergeCell ref="B214:C214"/>
    <mergeCell ref="B215:D215"/>
    <mergeCell ref="B217:D217"/>
    <mergeCell ref="B222:D222"/>
    <mergeCell ref="B230:C230"/>
    <mergeCell ref="B237:E237"/>
    <mergeCell ref="A301:F301"/>
    <mergeCell ref="A303:F303"/>
    <mergeCell ref="A304:F304"/>
    <mergeCell ref="H77:J77"/>
    <mergeCell ref="H86:J86"/>
    <mergeCell ref="H62:J62"/>
    <mergeCell ref="A282:D282"/>
    <mergeCell ref="A285:F285"/>
    <mergeCell ref="A286:F286"/>
    <mergeCell ref="A287:F287"/>
    <mergeCell ref="B293:C293"/>
    <mergeCell ref="A300:F300"/>
    <mergeCell ref="A276:D276"/>
    <mergeCell ref="A277:D277"/>
    <mergeCell ref="A278:D278"/>
    <mergeCell ref="A279:D279"/>
    <mergeCell ref="A280:D280"/>
    <mergeCell ref="A281:D281"/>
    <mergeCell ref="B268:D268"/>
    <mergeCell ref="A270:E270"/>
    <mergeCell ref="A272:E272"/>
    <mergeCell ref="A273:D273"/>
    <mergeCell ref="A274:D274"/>
    <mergeCell ref="A275:D27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4"/>
  <sheetViews>
    <sheetView topLeftCell="A133" zoomScale="136" zoomScaleNormal="136" workbookViewId="0">
      <selection activeCell="A14" sqref="A14:F14"/>
    </sheetView>
  </sheetViews>
  <sheetFormatPr defaultRowHeight="12.75" x14ac:dyDescent="0.2"/>
  <cols>
    <col min="1" max="1" width="7.83203125" style="3" customWidth="1"/>
    <col min="2" max="2" width="31.33203125" style="3" customWidth="1"/>
    <col min="3" max="3" width="11.1640625" style="3" customWidth="1"/>
    <col min="4" max="4" width="23" style="3" customWidth="1"/>
    <col min="5" max="5" width="20.1640625" style="3" customWidth="1"/>
    <col min="6" max="6" width="15.33203125" style="19" customWidth="1"/>
    <col min="7" max="7" width="11.6640625" style="3" bestFit="1" customWidth="1"/>
    <col min="8" max="8" width="14" style="3" customWidth="1"/>
    <col min="9" max="9" width="14.5" style="3" bestFit="1" customWidth="1"/>
    <col min="10" max="10" width="22.33203125" style="3" customWidth="1"/>
    <col min="11" max="11" width="11" style="3" customWidth="1"/>
    <col min="12" max="12" width="11.1640625" style="3" bestFit="1" customWidth="1"/>
    <col min="13" max="13" width="15.6640625" style="3" bestFit="1" customWidth="1"/>
    <col min="14" max="15" width="9.33203125" style="3"/>
    <col min="16" max="16" width="12.83203125" style="3" bestFit="1" customWidth="1"/>
    <col min="17" max="16384" width="9.33203125" style="3"/>
  </cols>
  <sheetData>
    <row r="1" spans="1:8" ht="17.100000000000001" customHeight="1" x14ac:dyDescent="0.2">
      <c r="A1" s="188"/>
      <c r="B1" s="188"/>
      <c r="C1" s="188"/>
      <c r="D1" s="188"/>
      <c r="E1" s="188"/>
      <c r="F1" s="2"/>
    </row>
    <row r="2" spans="1:8" ht="20.25" customHeight="1" x14ac:dyDescent="0.2">
      <c r="A2" s="249" t="s">
        <v>0</v>
      </c>
      <c r="B2" s="276"/>
      <c r="C2" s="276"/>
      <c r="D2" s="276"/>
      <c r="E2" s="276"/>
      <c r="F2" s="276"/>
    </row>
    <row r="3" spans="1:8" ht="9.75" customHeight="1" x14ac:dyDescent="0.2">
      <c r="A3" s="186"/>
      <c r="B3" s="198"/>
      <c r="C3" s="198"/>
      <c r="D3" s="198"/>
      <c r="E3" s="198"/>
      <c r="F3" s="6"/>
    </row>
    <row r="4" spans="1:8" ht="29.25" customHeight="1" x14ac:dyDescent="0.2">
      <c r="A4" s="241" t="s">
        <v>1</v>
      </c>
      <c r="B4" s="277"/>
      <c r="C4" s="277"/>
      <c r="D4" s="277"/>
      <c r="E4" s="277"/>
      <c r="F4" s="277"/>
      <c r="H4" s="7"/>
    </row>
    <row r="5" spans="1:8" ht="17.45" customHeight="1" x14ac:dyDescent="0.2">
      <c r="A5" s="241" t="s">
        <v>2</v>
      </c>
      <c r="B5" s="241"/>
      <c r="C5" s="241"/>
      <c r="D5" s="241"/>
      <c r="E5" s="241"/>
      <c r="F5" s="241"/>
    </row>
    <row r="6" spans="1:8" ht="12.75" customHeight="1" x14ac:dyDescent="0.2">
      <c r="A6" s="249" t="s">
        <v>3</v>
      </c>
      <c r="B6" s="249"/>
      <c r="C6" s="249"/>
      <c r="D6" s="249"/>
      <c r="E6" s="249"/>
      <c r="F6" s="249"/>
    </row>
    <row r="7" spans="1:8" ht="12" customHeight="1" x14ac:dyDescent="0.2">
      <c r="A7" s="249" t="s">
        <v>4</v>
      </c>
      <c r="B7" s="249"/>
      <c r="C7" s="249"/>
      <c r="D7" s="249"/>
      <c r="E7" s="249"/>
      <c r="F7" s="249"/>
    </row>
    <row r="8" spans="1:8" ht="14.25" customHeight="1" x14ac:dyDescent="0.2">
      <c r="A8" s="249" t="s">
        <v>5</v>
      </c>
      <c r="B8" s="249"/>
      <c r="C8" s="249"/>
      <c r="D8" s="249"/>
      <c r="E8" s="249"/>
      <c r="F8" s="249"/>
    </row>
    <row r="9" spans="1:8" ht="13.5" customHeight="1" x14ac:dyDescent="0.2">
      <c r="A9" s="249" t="s">
        <v>6</v>
      </c>
      <c r="B9" s="249"/>
      <c r="C9" s="249"/>
      <c r="D9" s="249"/>
      <c r="E9" s="249"/>
      <c r="F9" s="249"/>
    </row>
    <row r="10" spans="1:8" ht="12.75" customHeight="1" x14ac:dyDescent="0.2">
      <c r="A10" s="249" t="s">
        <v>7</v>
      </c>
      <c r="B10" s="249"/>
      <c r="C10" s="249"/>
      <c r="D10" s="249"/>
      <c r="E10" s="249"/>
      <c r="F10" s="249"/>
    </row>
    <row r="11" spans="1:8" ht="13.5" customHeight="1" x14ac:dyDescent="0.2">
      <c r="A11" s="249" t="s">
        <v>8</v>
      </c>
      <c r="B11" s="249"/>
      <c r="C11" s="249"/>
      <c r="D11" s="249"/>
      <c r="E11" s="249"/>
      <c r="F11" s="249"/>
    </row>
    <row r="12" spans="1:8" ht="17.45" customHeight="1" x14ac:dyDescent="0.2">
      <c r="A12" s="186"/>
      <c r="B12" s="186"/>
      <c r="C12" s="186"/>
      <c r="D12" s="186"/>
      <c r="E12" s="186"/>
      <c r="F12" s="8"/>
    </row>
    <row r="13" spans="1:8" ht="12.75" customHeight="1" x14ac:dyDescent="0.2">
      <c r="A13" s="249" t="s">
        <v>9</v>
      </c>
      <c r="B13" s="249"/>
      <c r="C13" s="249"/>
      <c r="D13" s="249"/>
      <c r="E13" s="249"/>
      <c r="F13" s="249"/>
    </row>
    <row r="14" spans="1:8" ht="13.5" customHeight="1" x14ac:dyDescent="0.2">
      <c r="A14" s="249" t="s">
        <v>10</v>
      </c>
      <c r="B14" s="249"/>
      <c r="C14" s="249"/>
      <c r="D14" s="249"/>
      <c r="E14" s="249"/>
      <c r="F14" s="249"/>
    </row>
    <row r="15" spans="1:8" ht="15" customHeight="1" x14ac:dyDescent="0.2">
      <c r="A15" s="249" t="s">
        <v>11</v>
      </c>
      <c r="B15" s="249"/>
      <c r="C15" s="249"/>
      <c r="D15" s="249"/>
      <c r="E15" s="249"/>
      <c r="F15" s="249"/>
    </row>
    <row r="16" spans="1:8" ht="12.75" customHeight="1" x14ac:dyDescent="0.2">
      <c r="A16" s="249" t="s">
        <v>12</v>
      </c>
      <c r="B16" s="249"/>
      <c r="C16" s="249"/>
      <c r="D16" s="249"/>
      <c r="E16" s="249"/>
      <c r="F16" s="249"/>
    </row>
    <row r="17" spans="1:16" ht="13.5" customHeight="1" x14ac:dyDescent="0.2">
      <c r="A17" s="249" t="s">
        <v>13</v>
      </c>
      <c r="B17" s="249"/>
      <c r="C17" s="249"/>
      <c r="D17" s="249"/>
      <c r="E17" s="249"/>
      <c r="F17" s="249"/>
    </row>
    <row r="18" spans="1:16" ht="11.25" customHeight="1" x14ac:dyDescent="0.2">
      <c r="A18" s="249" t="s">
        <v>14</v>
      </c>
      <c r="B18" s="249"/>
      <c r="C18" s="249"/>
      <c r="D18" s="249"/>
      <c r="E18" s="249"/>
      <c r="F18" s="249"/>
    </row>
    <row r="19" spans="1:16" ht="12.75" customHeight="1" x14ac:dyDescent="0.2">
      <c r="A19" s="249" t="s">
        <v>15</v>
      </c>
      <c r="B19" s="249"/>
      <c r="C19" s="249"/>
      <c r="D19" s="249"/>
      <c r="E19" s="249"/>
      <c r="F19" s="249"/>
    </row>
    <row r="20" spans="1:16" ht="11.25" customHeight="1" x14ac:dyDescent="0.2">
      <c r="A20" s="249" t="s">
        <v>16</v>
      </c>
      <c r="B20" s="249"/>
      <c r="C20" s="249"/>
      <c r="D20" s="249"/>
      <c r="E20" s="249"/>
      <c r="F20" s="249"/>
    </row>
    <row r="21" spans="1:16" ht="12.75" customHeight="1" x14ac:dyDescent="0.2">
      <c r="A21" s="249" t="s">
        <v>17</v>
      </c>
      <c r="B21" s="249"/>
      <c r="C21" s="249"/>
      <c r="D21" s="249"/>
      <c r="E21" s="249"/>
      <c r="F21" s="249"/>
    </row>
    <row r="22" spans="1:16" ht="14.25" customHeight="1" x14ac:dyDescent="0.2">
      <c r="A22" s="249" t="s">
        <v>18</v>
      </c>
      <c r="B22" s="249"/>
      <c r="C22" s="249"/>
      <c r="D22" s="249"/>
      <c r="E22" s="249"/>
      <c r="F22" s="249"/>
    </row>
    <row r="23" spans="1:16" ht="12.75" customHeight="1" x14ac:dyDescent="0.2">
      <c r="A23" s="249" t="s">
        <v>19</v>
      </c>
      <c r="B23" s="249"/>
      <c r="C23" s="249"/>
      <c r="D23" s="249"/>
      <c r="E23" s="249"/>
      <c r="F23" s="249"/>
    </row>
    <row r="24" spans="1:16" ht="11.25" customHeight="1" x14ac:dyDescent="0.2">
      <c r="A24" s="249"/>
      <c r="B24" s="249"/>
      <c r="C24" s="249"/>
      <c r="D24" s="249"/>
      <c r="E24" s="249"/>
      <c r="F24" s="249"/>
    </row>
    <row r="25" spans="1:16" ht="11.25" customHeight="1" x14ac:dyDescent="0.2">
      <c r="A25" s="241" t="s">
        <v>20</v>
      </c>
      <c r="B25" s="241"/>
      <c r="C25" s="241"/>
      <c r="D25" s="241"/>
      <c r="E25" s="241"/>
      <c r="F25" s="241"/>
    </row>
    <row r="26" spans="1:16" ht="19.7" customHeight="1" x14ac:dyDescent="0.2">
      <c r="A26" s="249" t="s">
        <v>21</v>
      </c>
      <c r="B26" s="249"/>
      <c r="C26" s="249"/>
      <c r="D26" s="249"/>
      <c r="E26" s="249"/>
      <c r="F26" s="249"/>
    </row>
    <row r="27" spans="1:16" ht="16.5" customHeight="1" x14ac:dyDescent="0.2">
      <c r="A27" s="9" t="s">
        <v>22</v>
      </c>
      <c r="B27" s="275" t="s">
        <v>23</v>
      </c>
      <c r="C27" s="275"/>
      <c r="D27" s="275"/>
      <c r="E27" s="275"/>
      <c r="F27" s="275"/>
    </row>
    <row r="28" spans="1:16" ht="9.75" customHeight="1" x14ac:dyDescent="0.2">
      <c r="A28" s="10"/>
      <c r="B28" s="10"/>
      <c r="C28" s="10"/>
      <c r="D28" s="10"/>
      <c r="E28" s="192" t="s">
        <v>24</v>
      </c>
      <c r="F28" s="12">
        <f>SUM(F30,F40,F42,F46,F44,F48,F50,F52,F54,F56)</f>
        <v>1199695</v>
      </c>
    </row>
    <row r="29" spans="1:16" ht="14.25" customHeight="1" x14ac:dyDescent="0.2">
      <c r="A29" s="13" t="s">
        <v>25</v>
      </c>
      <c r="B29" s="13" t="s">
        <v>26</v>
      </c>
      <c r="C29" s="14" t="s">
        <v>27</v>
      </c>
      <c r="D29" s="15" t="s">
        <v>28</v>
      </c>
      <c r="E29" s="272" t="s">
        <v>29</v>
      </c>
      <c r="F29" s="272"/>
      <c r="H29" s="19">
        <f>+F30+F148+F149+F179</f>
        <v>1508358.73</v>
      </c>
    </row>
    <row r="30" spans="1:16" ht="12.75" customHeight="1" x14ac:dyDescent="0.2">
      <c r="A30" s="16" t="s">
        <v>30</v>
      </c>
      <c r="B30" s="16" t="s">
        <v>31</v>
      </c>
      <c r="C30" s="17"/>
      <c r="D30" s="17"/>
      <c r="E30" s="17"/>
      <c r="F30" s="18">
        <f>SUM(D34,D36,D38,)</f>
        <v>1199695</v>
      </c>
      <c r="H30" s="19">
        <v>1552913.4</v>
      </c>
      <c r="P30" s="19"/>
    </row>
    <row r="31" spans="1:16" ht="15" customHeight="1" x14ac:dyDescent="0.2">
      <c r="A31" s="20" t="s">
        <v>32</v>
      </c>
      <c r="B31" s="273" t="s">
        <v>33</v>
      </c>
      <c r="C31" s="273"/>
      <c r="D31" s="273"/>
      <c r="E31" s="21"/>
      <c r="F31" s="22"/>
      <c r="H31" s="19">
        <v>57100</v>
      </c>
      <c r="P31" s="19"/>
    </row>
    <row r="32" spans="1:16" ht="18.75" customHeight="1" x14ac:dyDescent="0.2">
      <c r="A32" s="191"/>
      <c r="B32" s="24" t="s">
        <v>34</v>
      </c>
      <c r="C32" s="25" t="s">
        <v>35</v>
      </c>
      <c r="D32" s="26">
        <f>1301302.67-244607.67</f>
        <v>1056695</v>
      </c>
      <c r="E32" s="25" t="s">
        <v>36</v>
      </c>
      <c r="F32" s="26">
        <f>+D32</f>
        <v>1056695</v>
      </c>
      <c r="H32" s="215">
        <f>+H29-H30-H31</f>
        <v>-101654.66999999993</v>
      </c>
      <c r="P32" s="19"/>
    </row>
    <row r="33" spans="1:16" ht="23.25" customHeight="1" x14ac:dyDescent="0.2">
      <c r="A33" s="191"/>
      <c r="B33" s="27" t="s">
        <v>37</v>
      </c>
      <c r="C33" s="25" t="s">
        <v>35</v>
      </c>
      <c r="D33" s="28">
        <v>61000</v>
      </c>
      <c r="E33" s="25" t="s">
        <v>36</v>
      </c>
      <c r="F33" s="26">
        <f>+D33</f>
        <v>61000</v>
      </c>
      <c r="H33" s="30">
        <f>+D32-1056695</f>
        <v>0</v>
      </c>
      <c r="I33" s="30">
        <f>+H33-64942.92</f>
        <v>-64942.92</v>
      </c>
      <c r="P33" s="19"/>
    </row>
    <row r="34" spans="1:16" ht="23.25" customHeight="1" x14ac:dyDescent="0.2">
      <c r="A34" s="188"/>
      <c r="B34" s="31"/>
      <c r="C34" s="32" t="s">
        <v>38</v>
      </c>
      <c r="D34" s="33">
        <f>SUM(D31:D33)</f>
        <v>1117695</v>
      </c>
      <c r="E34" s="34"/>
      <c r="F34" s="35"/>
      <c r="H34" s="29">
        <v>244607.67</v>
      </c>
      <c r="I34" s="30">
        <v>179664.75</v>
      </c>
      <c r="J34" s="7"/>
      <c r="L34" s="19"/>
      <c r="M34" s="7"/>
    </row>
    <row r="35" spans="1:16" ht="23.25" customHeight="1" x14ac:dyDescent="0.2">
      <c r="A35" s="20" t="s">
        <v>39</v>
      </c>
      <c r="B35" s="274" t="s">
        <v>40</v>
      </c>
      <c r="C35" s="274"/>
      <c r="D35" s="274"/>
      <c r="E35" s="21"/>
      <c r="F35" s="22"/>
      <c r="H35" s="29"/>
      <c r="I35" s="36"/>
      <c r="J35" s="37"/>
      <c r="K35" s="37"/>
    </row>
    <row r="36" spans="1:16" ht="18" customHeight="1" x14ac:dyDescent="0.2">
      <c r="A36" s="191"/>
      <c r="B36" s="27" t="s">
        <v>41</v>
      </c>
      <c r="C36" s="25" t="s">
        <v>42</v>
      </c>
      <c r="D36" s="26">
        <v>20000</v>
      </c>
      <c r="E36" s="38" t="s">
        <v>43</v>
      </c>
      <c r="F36" s="26">
        <f>+D36</f>
        <v>20000</v>
      </c>
      <c r="H36" s="30">
        <f>+F32+F148+F179</f>
        <v>1357358.73</v>
      </c>
      <c r="I36" s="30">
        <f>+H36-1364497.48</f>
        <v>-7138.75</v>
      </c>
      <c r="J36" s="29"/>
      <c r="K36" s="30"/>
      <c r="L36" s="19"/>
    </row>
    <row r="37" spans="1:16" ht="20.25" customHeight="1" x14ac:dyDescent="0.2">
      <c r="A37" s="20" t="s">
        <v>44</v>
      </c>
      <c r="B37" s="274" t="s">
        <v>45</v>
      </c>
      <c r="C37" s="274"/>
      <c r="D37" s="274"/>
      <c r="E37" s="21"/>
      <c r="F37" s="22"/>
      <c r="J37" s="7"/>
    </row>
    <row r="38" spans="1:16" ht="21" customHeight="1" x14ac:dyDescent="0.2">
      <c r="A38" s="191"/>
      <c r="B38" s="27" t="s">
        <v>46</v>
      </c>
      <c r="C38" s="25" t="s">
        <v>42</v>
      </c>
      <c r="D38" s="26">
        <v>62000</v>
      </c>
      <c r="E38" s="38" t="s">
        <v>43</v>
      </c>
      <c r="F38" s="26">
        <f>SUM(D38)</f>
        <v>62000</v>
      </c>
      <c r="H38" s="230">
        <f>+D32+D148+D141+D179+D180</f>
        <v>1364497.48</v>
      </c>
      <c r="I38" s="30" t="s">
        <v>219</v>
      </c>
      <c r="J38" s="7"/>
    </row>
    <row r="39" spans="1:16" ht="20.25" customHeight="1" x14ac:dyDescent="0.2">
      <c r="A39" s="191"/>
      <c r="B39" s="27"/>
      <c r="C39" s="39"/>
      <c r="D39" s="35"/>
      <c r="E39" s="40"/>
      <c r="F39" s="35"/>
      <c r="H39" s="29"/>
      <c r="I39" s="30"/>
      <c r="J39" s="7"/>
    </row>
    <row r="40" spans="1:16" ht="18.75" customHeight="1" x14ac:dyDescent="0.2">
      <c r="A40" s="190" t="s">
        <v>47</v>
      </c>
      <c r="B40" s="257" t="s">
        <v>48</v>
      </c>
      <c r="C40" s="257"/>
      <c r="D40" s="257"/>
      <c r="E40" s="42"/>
      <c r="F40" s="43">
        <v>0</v>
      </c>
      <c r="H40" s="29"/>
      <c r="I40" s="30"/>
      <c r="J40" s="7"/>
    </row>
    <row r="41" spans="1:16" ht="18.75" customHeight="1" x14ac:dyDescent="0.2">
      <c r="A41" s="191"/>
      <c r="B41" s="269"/>
      <c r="C41" s="269"/>
      <c r="D41" s="269"/>
      <c r="E41" s="196"/>
      <c r="F41" s="45"/>
      <c r="H41" s="29"/>
      <c r="I41" s="30"/>
      <c r="J41" s="7"/>
      <c r="K41" s="19"/>
    </row>
    <row r="42" spans="1:16" ht="23.25" customHeight="1" x14ac:dyDescent="0.2">
      <c r="A42" s="190" t="s">
        <v>49</v>
      </c>
      <c r="B42" s="190" t="s">
        <v>50</v>
      </c>
      <c r="C42" s="42"/>
      <c r="D42" s="42"/>
      <c r="E42" s="42"/>
      <c r="F42" s="43">
        <v>0</v>
      </c>
      <c r="H42" s="29"/>
      <c r="I42" s="30"/>
      <c r="J42" s="7"/>
    </row>
    <row r="43" spans="1:16" ht="12" customHeight="1" x14ac:dyDescent="0.2">
      <c r="A43" s="191"/>
      <c r="B43" s="196"/>
      <c r="C43" s="196"/>
      <c r="D43" s="196"/>
      <c r="E43" s="196"/>
      <c r="F43" s="45"/>
      <c r="H43" s="46"/>
      <c r="I43" s="30"/>
      <c r="J43" s="7"/>
      <c r="K43" s="19"/>
    </row>
    <row r="44" spans="1:16" ht="23.25" customHeight="1" x14ac:dyDescent="0.2">
      <c r="A44" s="190" t="s">
        <v>51</v>
      </c>
      <c r="B44" s="190" t="s">
        <v>52</v>
      </c>
      <c r="C44" s="42"/>
      <c r="D44" s="42"/>
      <c r="E44" s="42"/>
      <c r="F44" s="43">
        <v>0</v>
      </c>
      <c r="H44" s="46"/>
      <c r="I44" s="30"/>
      <c r="J44" s="7"/>
    </row>
    <row r="45" spans="1:16" ht="9" customHeight="1" x14ac:dyDescent="0.2">
      <c r="A45" s="191"/>
      <c r="B45" s="196"/>
      <c r="C45" s="196"/>
      <c r="D45" s="196"/>
      <c r="E45" s="196"/>
      <c r="F45" s="45"/>
      <c r="H45" s="46"/>
      <c r="I45" s="30"/>
      <c r="J45" s="46"/>
    </row>
    <row r="46" spans="1:16" ht="8.85" customHeight="1" x14ac:dyDescent="0.2">
      <c r="A46" s="190" t="s">
        <v>53</v>
      </c>
      <c r="B46" s="190" t="s">
        <v>54</v>
      </c>
      <c r="C46" s="42"/>
      <c r="D46" s="42"/>
      <c r="E46" s="42"/>
      <c r="F46" s="43">
        <v>0</v>
      </c>
      <c r="H46" s="46"/>
      <c r="I46" s="30"/>
      <c r="J46" s="46"/>
      <c r="K46" s="30"/>
    </row>
    <row r="47" spans="1:16" ht="9" customHeight="1" x14ac:dyDescent="0.2">
      <c r="A47" s="191"/>
      <c r="B47" s="196"/>
      <c r="C47" s="196"/>
      <c r="D47" s="196"/>
      <c r="E47" s="196"/>
      <c r="F47" s="45"/>
      <c r="J47" s="46"/>
    </row>
    <row r="48" spans="1:16" ht="8.85" customHeight="1" x14ac:dyDescent="0.2">
      <c r="A48" s="190" t="s">
        <v>55</v>
      </c>
      <c r="B48" s="190" t="s">
        <v>56</v>
      </c>
      <c r="C48" s="42"/>
      <c r="D48" s="42"/>
      <c r="E48" s="42"/>
      <c r="F48" s="43">
        <v>0</v>
      </c>
      <c r="H48" s="46"/>
      <c r="I48" s="30"/>
      <c r="J48" s="46"/>
    </row>
    <row r="49" spans="1:12" ht="9" customHeight="1" x14ac:dyDescent="0.2">
      <c r="A49" s="191"/>
      <c r="B49" s="196"/>
      <c r="C49" s="196"/>
      <c r="D49" s="196"/>
      <c r="E49" s="196"/>
      <c r="F49" s="45"/>
      <c r="H49" s="46"/>
      <c r="I49" s="30"/>
      <c r="J49" s="46"/>
    </row>
    <row r="50" spans="1:12" ht="8.85" customHeight="1" x14ac:dyDescent="0.2">
      <c r="A50" s="190" t="s">
        <v>57</v>
      </c>
      <c r="B50" s="190" t="s">
        <v>58</v>
      </c>
      <c r="C50" s="42"/>
      <c r="D50" s="42"/>
      <c r="E50" s="42"/>
      <c r="F50" s="43">
        <v>0</v>
      </c>
      <c r="H50" s="46"/>
      <c r="I50" s="30"/>
      <c r="J50" s="46"/>
    </row>
    <row r="51" spans="1:12" ht="9" customHeight="1" x14ac:dyDescent="0.2">
      <c r="A51" s="191"/>
      <c r="B51" s="47"/>
      <c r="C51" s="39"/>
      <c r="D51" s="35"/>
      <c r="E51" s="39"/>
      <c r="F51" s="35"/>
      <c r="I51" s="30"/>
    </row>
    <row r="52" spans="1:12" ht="12" customHeight="1" x14ac:dyDescent="0.2">
      <c r="A52" s="190" t="s">
        <v>59</v>
      </c>
      <c r="B52" s="190" t="s">
        <v>60</v>
      </c>
      <c r="C52" s="42"/>
      <c r="D52" s="42"/>
      <c r="E52" s="42"/>
      <c r="F52" s="43">
        <v>0</v>
      </c>
      <c r="I52" s="19"/>
    </row>
    <row r="53" spans="1:12" ht="11.25" customHeight="1" x14ac:dyDescent="0.2">
      <c r="A53" s="188"/>
      <c r="B53" s="193"/>
      <c r="C53" s="193"/>
      <c r="D53" s="35"/>
      <c r="E53" s="193"/>
      <c r="F53" s="49"/>
      <c r="H53" s="7"/>
      <c r="I53" s="19"/>
    </row>
    <row r="54" spans="1:12" x14ac:dyDescent="0.2">
      <c r="A54" s="187" t="s">
        <v>61</v>
      </c>
      <c r="B54" s="257" t="s">
        <v>62</v>
      </c>
      <c r="C54" s="265"/>
      <c r="D54" s="265"/>
      <c r="E54" s="42"/>
      <c r="F54" s="43">
        <v>0</v>
      </c>
      <c r="I54" s="19"/>
      <c r="J54" s="7"/>
    </row>
    <row r="55" spans="1:12" ht="12" customHeight="1" x14ac:dyDescent="0.2">
      <c r="A55" s="34"/>
      <c r="B55" s="34"/>
      <c r="C55" s="196"/>
      <c r="D55" s="196"/>
      <c r="E55" s="196"/>
      <c r="F55" s="35"/>
      <c r="H55" s="181"/>
      <c r="I55" s="182"/>
    </row>
    <row r="56" spans="1:12" x14ac:dyDescent="0.2">
      <c r="A56" s="187" t="s">
        <v>63</v>
      </c>
      <c r="B56" s="257" t="s">
        <v>64</v>
      </c>
      <c r="C56" s="265"/>
      <c r="D56" s="265"/>
      <c r="E56" s="42"/>
      <c r="F56" s="43">
        <v>0</v>
      </c>
      <c r="I56" s="19"/>
    </row>
    <row r="57" spans="1:12" ht="12" customHeight="1" x14ac:dyDescent="0.2">
      <c r="A57" s="51"/>
      <c r="B57" s="34"/>
      <c r="C57" s="194"/>
      <c r="D57" s="194"/>
      <c r="E57" s="196"/>
      <c r="F57" s="35"/>
      <c r="I57" s="19"/>
    </row>
    <row r="58" spans="1:12" ht="12" customHeight="1" x14ac:dyDescent="0.2">
      <c r="A58" s="9" t="s">
        <v>65</v>
      </c>
      <c r="B58" s="271" t="s">
        <v>66</v>
      </c>
      <c r="C58" s="271"/>
      <c r="D58" s="271"/>
      <c r="E58" s="271"/>
      <c r="F58" s="271"/>
    </row>
    <row r="59" spans="1:12" ht="16.5" customHeight="1" x14ac:dyDescent="0.2">
      <c r="A59" s="10"/>
      <c r="B59" s="53"/>
      <c r="C59" s="53"/>
      <c r="D59" s="53"/>
      <c r="E59" s="192" t="s">
        <v>24</v>
      </c>
      <c r="F59" s="54">
        <f>SUM(F61,F106,F119,F123,F129,F145,F173,F175,F177)</f>
        <v>3457581.96</v>
      </c>
    </row>
    <row r="60" spans="1:12" ht="11.25" customHeight="1" x14ac:dyDescent="0.2">
      <c r="A60" s="13" t="s">
        <v>25</v>
      </c>
      <c r="B60" s="55" t="s">
        <v>26</v>
      </c>
      <c r="C60" s="14" t="s">
        <v>27</v>
      </c>
      <c r="D60" s="56" t="s">
        <v>28</v>
      </c>
      <c r="E60" s="272" t="s">
        <v>29</v>
      </c>
      <c r="F60" s="272"/>
      <c r="I60" s="19"/>
    </row>
    <row r="61" spans="1:12" ht="14.25" customHeight="1" x14ac:dyDescent="0.2">
      <c r="A61" s="57" t="s">
        <v>67</v>
      </c>
      <c r="B61" s="16" t="s">
        <v>31</v>
      </c>
      <c r="C61" s="58"/>
      <c r="D61" s="58"/>
      <c r="E61" s="58"/>
      <c r="F61" s="59">
        <f>SUM(D63,D69,D72,D75,D80,D84,D87,D92,D95,D102,D88)</f>
        <v>1885981.83</v>
      </c>
      <c r="H61" s="19"/>
    </row>
    <row r="62" spans="1:12" ht="12.75" customHeight="1" x14ac:dyDescent="0.2">
      <c r="A62" s="20" t="s">
        <v>32</v>
      </c>
      <c r="B62" s="278" t="s">
        <v>202</v>
      </c>
      <c r="C62" s="278"/>
      <c r="D62" s="278"/>
      <c r="E62" s="60"/>
      <c r="F62" s="61"/>
      <c r="H62" s="266" t="s">
        <v>68</v>
      </c>
      <c r="I62" s="266"/>
      <c r="J62" s="266"/>
      <c r="K62" s="60"/>
      <c r="L62" s="61"/>
    </row>
    <row r="63" spans="1:12" ht="18" customHeight="1" x14ac:dyDescent="0.2">
      <c r="A63" s="191"/>
      <c r="B63" s="31" t="s">
        <v>69</v>
      </c>
      <c r="C63" s="25" t="s">
        <v>70</v>
      </c>
      <c r="D63" s="107">
        <v>25000</v>
      </c>
      <c r="E63" s="38" t="s">
        <v>43</v>
      </c>
      <c r="F63" s="225">
        <f>SUM(D63)</f>
        <v>25000</v>
      </c>
      <c r="H63" s="24" t="s">
        <v>69</v>
      </c>
      <c r="I63" s="25" t="s">
        <v>70</v>
      </c>
      <c r="J63" s="62">
        <v>25000</v>
      </c>
      <c r="K63" s="38" t="s">
        <v>43</v>
      </c>
      <c r="L63" s="63">
        <f>SUM(J63)</f>
        <v>25000</v>
      </c>
    </row>
    <row r="64" spans="1:12" ht="18" customHeight="1" x14ac:dyDescent="0.2">
      <c r="A64" s="191"/>
      <c r="B64" s="47"/>
      <c r="C64" s="39"/>
      <c r="D64" s="35"/>
      <c r="E64" s="39"/>
      <c r="F64" s="35"/>
      <c r="G64" s="223"/>
      <c r="H64" s="47"/>
      <c r="I64" s="39"/>
      <c r="J64" s="35"/>
      <c r="K64" s="40"/>
      <c r="L64" s="35"/>
    </row>
    <row r="65" spans="1:12" ht="24" customHeight="1" x14ac:dyDescent="0.2">
      <c r="A65" s="191"/>
      <c r="B65" s="47"/>
      <c r="C65" s="39"/>
      <c r="D65" s="35"/>
      <c r="E65" s="40"/>
      <c r="F65" s="35"/>
      <c r="H65" s="181"/>
      <c r="I65" s="182"/>
    </row>
    <row r="66" spans="1:12" ht="19.5" customHeight="1" x14ac:dyDescent="0.2">
      <c r="A66" s="20" t="s">
        <v>39</v>
      </c>
      <c r="B66" s="266" t="s">
        <v>71</v>
      </c>
      <c r="C66" s="266"/>
      <c r="D66" s="266"/>
      <c r="E66" s="60"/>
      <c r="F66" s="61"/>
      <c r="I66" s="19"/>
    </row>
    <row r="67" spans="1:12" ht="21" customHeight="1" x14ac:dyDescent="0.2">
      <c r="A67" s="191"/>
      <c r="B67" s="24" t="s">
        <v>34</v>
      </c>
      <c r="C67" s="66" t="s">
        <v>35</v>
      </c>
      <c r="D67" s="67">
        <f>650624.16+64942.92</f>
        <v>715567.08000000007</v>
      </c>
      <c r="E67" s="25" t="s">
        <v>36</v>
      </c>
      <c r="F67" s="68">
        <f>SUM(D67)</f>
        <v>715567.08000000007</v>
      </c>
      <c r="H67" s="7" t="s">
        <v>209</v>
      </c>
    </row>
    <row r="68" spans="1:12" ht="24.75" customHeight="1" x14ac:dyDescent="0.2">
      <c r="A68" s="191"/>
      <c r="B68" s="31" t="s">
        <v>37</v>
      </c>
      <c r="C68" s="25" t="s">
        <v>35</v>
      </c>
      <c r="D68" s="26">
        <v>20750</v>
      </c>
      <c r="E68" s="25" t="s">
        <v>36</v>
      </c>
      <c r="F68" s="68">
        <f>SUM(D68)</f>
        <v>20750</v>
      </c>
      <c r="I68" s="19"/>
    </row>
    <row r="69" spans="1:12" ht="19.5" customHeight="1" x14ac:dyDescent="0.2">
      <c r="A69" s="191"/>
      <c r="B69" s="47"/>
      <c r="C69" s="69" t="s">
        <v>38</v>
      </c>
      <c r="D69" s="49">
        <f>SUM(D67:D68)</f>
        <v>736317.08000000007</v>
      </c>
      <c r="E69" s="34"/>
      <c r="F69" s="35"/>
    </row>
    <row r="70" spans="1:12" ht="9.75" customHeight="1" x14ac:dyDescent="0.2">
      <c r="A70" s="191"/>
      <c r="B70" s="27"/>
      <c r="C70" s="70"/>
      <c r="D70" s="64"/>
      <c r="E70" s="65"/>
      <c r="F70" s="64"/>
      <c r="I70" s="7"/>
    </row>
    <row r="71" spans="1:12" ht="14.25" customHeight="1" x14ac:dyDescent="0.2">
      <c r="A71" s="20" t="s">
        <v>44</v>
      </c>
      <c r="B71" s="278" t="s">
        <v>72</v>
      </c>
      <c r="C71" s="278"/>
      <c r="D71" s="278"/>
      <c r="E71" s="60"/>
      <c r="F71" s="61"/>
      <c r="I71" s="234">
        <f>+F67+F138+F153+F184</f>
        <v>1070503.4800000002</v>
      </c>
      <c r="J71" s="3">
        <v>2021</v>
      </c>
    </row>
    <row r="72" spans="1:12" ht="21.75" customHeight="1" x14ac:dyDescent="0.2">
      <c r="A72" s="191"/>
      <c r="B72" s="24" t="s">
        <v>46</v>
      </c>
      <c r="C72" s="25" t="s">
        <v>42</v>
      </c>
      <c r="D72" s="62">
        <v>272000</v>
      </c>
      <c r="E72" s="38" t="s">
        <v>43</v>
      </c>
      <c r="F72" s="62">
        <f>SUM(D72)</f>
        <v>272000</v>
      </c>
      <c r="H72" s="7"/>
      <c r="I72" s="234">
        <f>+I71+689838.83</f>
        <v>1760342.31</v>
      </c>
    </row>
    <row r="73" spans="1:12" ht="12.75" customHeight="1" x14ac:dyDescent="0.2">
      <c r="A73" s="71"/>
      <c r="B73" s="31"/>
      <c r="C73" s="72"/>
      <c r="D73" s="73"/>
      <c r="E73" s="74"/>
      <c r="F73" s="75"/>
      <c r="I73" s="7"/>
      <c r="K73" s="7"/>
    </row>
    <row r="74" spans="1:12" ht="25.5" customHeight="1" x14ac:dyDescent="0.2">
      <c r="A74" s="76" t="s">
        <v>73</v>
      </c>
      <c r="B74" s="270" t="s">
        <v>74</v>
      </c>
      <c r="C74" s="267"/>
      <c r="D74" s="270"/>
      <c r="E74" s="77"/>
      <c r="F74" s="78"/>
      <c r="I74" s="19">
        <f>+I72+I153</f>
        <v>1805622.26</v>
      </c>
      <c r="J74" s="3" t="s">
        <v>207</v>
      </c>
    </row>
    <row r="75" spans="1:12" ht="20.25" customHeight="1" x14ac:dyDescent="0.2">
      <c r="A75" s="191"/>
      <c r="B75" s="81" t="s">
        <v>46</v>
      </c>
      <c r="C75" s="25" t="s">
        <v>42</v>
      </c>
      <c r="D75" s="62">
        <v>100000</v>
      </c>
      <c r="E75" s="38" t="s">
        <v>43</v>
      </c>
      <c r="F75" s="63">
        <f>SUM(D75)</f>
        <v>100000</v>
      </c>
    </row>
    <row r="76" spans="1:12" ht="21" customHeight="1" x14ac:dyDescent="0.2">
      <c r="A76" s="188"/>
      <c r="B76" s="27"/>
      <c r="C76" s="193"/>
      <c r="D76" s="64"/>
      <c r="E76" s="79"/>
      <c r="F76" s="80"/>
    </row>
    <row r="77" spans="1:12" ht="18" customHeight="1" x14ac:dyDescent="0.2">
      <c r="A77" s="20" t="s">
        <v>75</v>
      </c>
      <c r="B77" s="278" t="s">
        <v>205</v>
      </c>
      <c r="C77" s="278"/>
      <c r="D77" s="278"/>
      <c r="E77" s="217"/>
      <c r="F77" s="218"/>
      <c r="H77" s="266" t="s">
        <v>76</v>
      </c>
      <c r="I77" s="266"/>
      <c r="J77" s="266"/>
    </row>
    <row r="78" spans="1:12" ht="20.25" customHeight="1" x14ac:dyDescent="0.2">
      <c r="A78" s="191"/>
      <c r="B78" s="24" t="s">
        <v>34</v>
      </c>
      <c r="C78" s="25" t="s">
        <v>77</v>
      </c>
      <c r="D78" s="63">
        <v>186500</v>
      </c>
      <c r="E78" s="38" t="s">
        <v>43</v>
      </c>
      <c r="F78" s="62">
        <f>SUM(D78)</f>
        <v>186500</v>
      </c>
      <c r="H78" s="24" t="s">
        <v>34</v>
      </c>
      <c r="I78" s="25" t="s">
        <v>77</v>
      </c>
      <c r="J78" s="63">
        <v>100000</v>
      </c>
      <c r="K78" s="38" t="s">
        <v>43</v>
      </c>
      <c r="L78" s="62">
        <f>SUM(J78)</f>
        <v>100000</v>
      </c>
    </row>
    <row r="79" spans="1:12" ht="20.25" customHeight="1" x14ac:dyDescent="0.2">
      <c r="A79" s="191"/>
      <c r="B79" s="81" t="s">
        <v>37</v>
      </c>
      <c r="C79" s="82" t="s">
        <v>77</v>
      </c>
      <c r="D79" s="83">
        <v>10000</v>
      </c>
      <c r="E79" s="38" t="s">
        <v>43</v>
      </c>
      <c r="F79" s="62">
        <f>SUM(D79)</f>
        <v>10000</v>
      </c>
      <c r="H79" s="81" t="s">
        <v>37</v>
      </c>
      <c r="I79" s="82" t="s">
        <v>77</v>
      </c>
      <c r="J79" s="83">
        <v>5000</v>
      </c>
      <c r="K79" s="38" t="s">
        <v>43</v>
      </c>
      <c r="L79" s="62">
        <f>SUM(J79)</f>
        <v>5000</v>
      </c>
    </row>
    <row r="80" spans="1:12" ht="19.5" customHeight="1" x14ac:dyDescent="0.2">
      <c r="A80" s="191"/>
      <c r="B80" s="47"/>
      <c r="C80" s="84" t="s">
        <v>38</v>
      </c>
      <c r="D80" s="85">
        <f>SUM(D78:D79)</f>
        <v>196500</v>
      </c>
      <c r="E80" s="34"/>
      <c r="F80" s="35"/>
      <c r="I80" s="84" t="s">
        <v>38</v>
      </c>
      <c r="J80" s="85">
        <f>SUM(J78:J79)</f>
        <v>105000</v>
      </c>
    </row>
    <row r="81" spans="1:13" ht="12" customHeight="1" x14ac:dyDescent="0.2">
      <c r="A81" s="20" t="s">
        <v>78</v>
      </c>
      <c r="B81" s="266" t="s">
        <v>79</v>
      </c>
      <c r="C81" s="267"/>
      <c r="D81" s="267"/>
      <c r="E81" s="60"/>
      <c r="F81" s="61"/>
      <c r="J81" s="19"/>
    </row>
    <row r="82" spans="1:13" ht="20.25" customHeight="1" x14ac:dyDescent="0.2">
      <c r="A82" s="191"/>
      <c r="B82" s="86" t="s">
        <v>34</v>
      </c>
      <c r="C82" s="87" t="s">
        <v>35</v>
      </c>
      <c r="D82" s="221">
        <v>179664.75</v>
      </c>
      <c r="E82" s="25" t="s">
        <v>36</v>
      </c>
      <c r="F82" s="62">
        <f>SUM(D82)</f>
        <v>179664.75</v>
      </c>
      <c r="I82" s="7"/>
    </row>
    <row r="83" spans="1:13" ht="20.25" customHeight="1" x14ac:dyDescent="0.2">
      <c r="A83" s="191"/>
      <c r="B83" s="81" t="s">
        <v>37</v>
      </c>
      <c r="C83" s="88" t="s">
        <v>77</v>
      </c>
      <c r="D83" s="83">
        <v>20000</v>
      </c>
      <c r="E83" s="38" t="s">
        <v>43</v>
      </c>
      <c r="F83" s="62">
        <f>SUM(D83)</f>
        <v>20000</v>
      </c>
    </row>
    <row r="84" spans="1:13" ht="19.5" customHeight="1" x14ac:dyDescent="0.2">
      <c r="A84" s="191"/>
      <c r="B84" s="47"/>
      <c r="C84" s="84" t="s">
        <v>38</v>
      </c>
      <c r="D84" s="85">
        <f>SUM(D82:D83)</f>
        <v>199664.75</v>
      </c>
      <c r="E84" s="34"/>
      <c r="F84" s="35"/>
    </row>
    <row r="85" spans="1:13" ht="20.25" customHeight="1" x14ac:dyDescent="0.2">
      <c r="A85" s="191"/>
      <c r="B85" s="89"/>
      <c r="C85" s="39"/>
      <c r="D85" s="64"/>
      <c r="E85" s="65"/>
      <c r="F85" s="64"/>
      <c r="I85" s="7"/>
    </row>
    <row r="86" spans="1:13" ht="15" customHeight="1" x14ac:dyDescent="0.2">
      <c r="A86" s="20" t="s">
        <v>80</v>
      </c>
      <c r="B86" s="278" t="s">
        <v>206</v>
      </c>
      <c r="C86" s="278"/>
      <c r="D86" s="278"/>
      <c r="E86" s="217"/>
      <c r="F86" s="218"/>
      <c r="H86" s="266" t="s">
        <v>81</v>
      </c>
      <c r="I86" s="266"/>
      <c r="J86" s="266"/>
      <c r="K86" s="60"/>
      <c r="L86" s="61"/>
    </row>
    <row r="87" spans="1:13" ht="18.75" customHeight="1" x14ac:dyDescent="0.2">
      <c r="A87" s="191"/>
      <c r="B87" s="219" t="s">
        <v>34</v>
      </c>
      <c r="C87" s="227" t="s">
        <v>77</v>
      </c>
      <c r="D87" s="228">
        <f>175443.75+256.25</f>
        <v>175700</v>
      </c>
      <c r="E87" s="25" t="s">
        <v>43</v>
      </c>
      <c r="F87" s="228">
        <f>SUM(D87)</f>
        <v>175700</v>
      </c>
      <c r="G87" s="223"/>
      <c r="H87" s="24" t="s">
        <v>34</v>
      </c>
      <c r="I87" s="87" t="s">
        <v>77</v>
      </c>
      <c r="J87" s="62">
        <v>50000</v>
      </c>
      <c r="K87" s="38" t="s">
        <v>43</v>
      </c>
      <c r="L87" s="62">
        <f>SUM(J87)</f>
        <v>50000</v>
      </c>
    </row>
    <row r="88" spans="1:13" ht="18.75" customHeight="1" x14ac:dyDescent="0.2">
      <c r="A88" s="191"/>
      <c r="B88" s="31" t="s">
        <v>37</v>
      </c>
      <c r="C88" s="224" t="s">
        <v>77</v>
      </c>
      <c r="D88" s="229">
        <v>7800</v>
      </c>
      <c r="E88" s="25" t="s">
        <v>43</v>
      </c>
      <c r="F88" s="229">
        <f>+D88</f>
        <v>7800</v>
      </c>
      <c r="G88" s="62">
        <v>200000</v>
      </c>
      <c r="H88" s="47"/>
      <c r="I88" s="39"/>
      <c r="J88" s="35"/>
      <c r="K88" s="40"/>
      <c r="L88" s="35"/>
    </row>
    <row r="89" spans="1:13" ht="18.75" customHeight="1" x14ac:dyDescent="0.2">
      <c r="A89" s="191"/>
      <c r="B89" s="93"/>
      <c r="C89" s="84" t="s">
        <v>38</v>
      </c>
      <c r="D89" s="33">
        <f>+D88+D87</f>
        <v>183500</v>
      </c>
      <c r="E89" s="55"/>
      <c r="F89" s="226"/>
      <c r="G89" s="35"/>
      <c r="H89" s="47"/>
      <c r="I89" s="39"/>
      <c r="J89" s="35"/>
      <c r="K89" s="40"/>
      <c r="L89" s="35"/>
    </row>
    <row r="90" spans="1:13" ht="18.75" customHeight="1" x14ac:dyDescent="0.2">
      <c r="A90" s="191"/>
      <c r="C90" s="69"/>
      <c r="E90" s="39"/>
      <c r="F90" s="35"/>
      <c r="G90" s="19">
        <f>+G88-F88-F87</f>
        <v>16500</v>
      </c>
      <c r="M90" s="7" t="s">
        <v>203</v>
      </c>
    </row>
    <row r="91" spans="1:13" ht="14.25" customHeight="1" x14ac:dyDescent="0.2">
      <c r="A91" s="20" t="s">
        <v>82</v>
      </c>
      <c r="B91" s="266" t="s">
        <v>83</v>
      </c>
      <c r="C91" s="266"/>
      <c r="D91" s="266"/>
      <c r="E91" s="60"/>
      <c r="F91" s="61"/>
    </row>
    <row r="92" spans="1:13" ht="19.5" customHeight="1" x14ac:dyDescent="0.2">
      <c r="A92" s="191"/>
      <c r="B92" s="24" t="s">
        <v>46</v>
      </c>
      <c r="C92" s="87" t="s">
        <v>42</v>
      </c>
      <c r="D92" s="62">
        <v>73000</v>
      </c>
      <c r="E92" s="38" t="s">
        <v>43</v>
      </c>
      <c r="F92" s="62">
        <f>SUM(D92)</f>
        <v>73000</v>
      </c>
      <c r="I92" s="7"/>
    </row>
    <row r="93" spans="1:13" ht="11.25" customHeight="1" x14ac:dyDescent="0.2">
      <c r="A93" s="191"/>
      <c r="B93" s="47"/>
      <c r="C93" s="39"/>
      <c r="D93" s="35"/>
      <c r="E93" s="40"/>
      <c r="F93" s="35"/>
      <c r="I93" s="7"/>
    </row>
    <row r="94" spans="1:13" ht="15.75" customHeight="1" x14ac:dyDescent="0.2">
      <c r="A94" s="20" t="s">
        <v>84</v>
      </c>
      <c r="B94" s="266" t="s">
        <v>85</v>
      </c>
      <c r="C94" s="266"/>
      <c r="D94" s="266"/>
      <c r="E94" s="60"/>
      <c r="F94" s="61"/>
      <c r="I94" s="7"/>
    </row>
    <row r="95" spans="1:13" ht="18.75" customHeight="1" x14ac:dyDescent="0.2">
      <c r="A95" s="191"/>
      <c r="B95" s="24" t="s">
        <v>46</v>
      </c>
      <c r="C95" s="87" t="s">
        <v>42</v>
      </c>
      <c r="D95" s="62">
        <v>50000</v>
      </c>
      <c r="E95" s="38" t="s">
        <v>43</v>
      </c>
      <c r="F95" s="62">
        <f>SUM(D95)</f>
        <v>50000</v>
      </c>
    </row>
    <row r="96" spans="1:13" ht="11.25" customHeight="1" x14ac:dyDescent="0.2">
      <c r="A96" s="191"/>
      <c r="B96" s="31"/>
      <c r="C96" s="90"/>
      <c r="D96" s="73"/>
      <c r="E96" s="91"/>
      <c r="F96" s="73"/>
    </row>
    <row r="97" spans="1:12" ht="18" customHeight="1" x14ac:dyDescent="0.2">
      <c r="A97" s="92"/>
      <c r="B97" s="93"/>
      <c r="C97" s="94"/>
      <c r="D97" s="75"/>
      <c r="E97" s="95"/>
      <c r="F97" s="73"/>
    </row>
    <row r="98" spans="1:12" ht="17.25" customHeight="1" x14ac:dyDescent="0.2">
      <c r="A98" s="76" t="s">
        <v>86</v>
      </c>
      <c r="B98" s="267" t="s">
        <v>87</v>
      </c>
      <c r="C98" s="267"/>
      <c r="D98" s="77"/>
      <c r="E98" s="77"/>
      <c r="F98" s="78"/>
    </row>
    <row r="99" spans="1:12" ht="19.5" customHeight="1" x14ac:dyDescent="0.2">
      <c r="A99" s="76"/>
      <c r="B99" s="24" t="s">
        <v>46</v>
      </c>
      <c r="C99" s="87" t="s">
        <v>42</v>
      </c>
      <c r="D99" s="62">
        <v>25000</v>
      </c>
      <c r="E99" s="38" t="s">
        <v>43</v>
      </c>
      <c r="F99" s="62">
        <f>SUM(D99)</f>
        <v>25000</v>
      </c>
    </row>
    <row r="100" spans="1:12" ht="20.25" customHeight="1" x14ac:dyDescent="0.2">
      <c r="A100" s="191"/>
      <c r="B100" s="24" t="s">
        <v>69</v>
      </c>
      <c r="C100" s="87" t="s">
        <v>70</v>
      </c>
      <c r="D100" s="62">
        <v>25000</v>
      </c>
      <c r="E100" s="38" t="s">
        <v>43</v>
      </c>
      <c r="F100" s="62">
        <f t="shared" ref="F100:F101" si="0">SUM(D100)</f>
        <v>25000</v>
      </c>
      <c r="H100" s="19"/>
    </row>
    <row r="101" spans="1:12" ht="18" customHeight="1" x14ac:dyDescent="0.2">
      <c r="A101" s="191"/>
      <c r="B101" s="219" t="s">
        <v>34</v>
      </c>
      <c r="C101" s="220" t="s">
        <v>77</v>
      </c>
      <c r="D101" s="221">
        <v>0</v>
      </c>
      <c r="E101" s="222" t="s">
        <v>43</v>
      </c>
      <c r="F101" s="221">
        <f t="shared" si="0"/>
        <v>0</v>
      </c>
      <c r="H101" s="24" t="s">
        <v>34</v>
      </c>
      <c r="I101" s="87" t="s">
        <v>77</v>
      </c>
      <c r="J101" s="62">
        <v>25000</v>
      </c>
      <c r="K101" s="38" t="s">
        <v>43</v>
      </c>
      <c r="L101" s="62">
        <f t="shared" ref="L101" si="1">SUM(J101)</f>
        <v>25000</v>
      </c>
    </row>
    <row r="102" spans="1:12" ht="10.5" customHeight="1" x14ac:dyDescent="0.2">
      <c r="A102" s="191"/>
      <c r="B102" s="31"/>
      <c r="C102" s="94" t="s">
        <v>38</v>
      </c>
      <c r="D102" s="75">
        <f>SUM(D99:D101)</f>
        <v>50000</v>
      </c>
      <c r="E102" s="95"/>
      <c r="F102" s="73"/>
    </row>
    <row r="103" spans="1:12" ht="11.25" customHeight="1" x14ac:dyDescent="0.2">
      <c r="A103" s="191"/>
      <c r="B103" s="47"/>
      <c r="C103" s="69"/>
      <c r="D103" s="49"/>
      <c r="E103" s="34"/>
      <c r="F103" s="35"/>
      <c r="I103" s="7"/>
    </row>
    <row r="104" spans="1:12" ht="18.75" customHeight="1" x14ac:dyDescent="0.2">
      <c r="A104" s="20"/>
      <c r="B104" s="266"/>
      <c r="C104" s="266"/>
      <c r="D104" s="266"/>
      <c r="E104" s="96"/>
      <c r="F104" s="97"/>
      <c r="H104" s="215"/>
    </row>
    <row r="105" spans="1:12" ht="21" customHeight="1" x14ac:dyDescent="0.2">
      <c r="A105" s="191"/>
      <c r="B105" s="47"/>
      <c r="C105" s="69"/>
      <c r="D105" s="49"/>
      <c r="E105" s="34"/>
      <c r="F105" s="35"/>
    </row>
    <row r="106" spans="1:12" ht="18.75" customHeight="1" x14ac:dyDescent="0.2">
      <c r="A106" s="195" t="s">
        <v>88</v>
      </c>
      <c r="B106" s="268" t="s">
        <v>89</v>
      </c>
      <c r="C106" s="268"/>
      <c r="D106" s="268"/>
      <c r="E106" s="99"/>
      <c r="F106" s="100">
        <f>SUM(D112,D117)</f>
        <v>285000</v>
      </c>
      <c r="I106" s="7"/>
    </row>
    <row r="107" spans="1:12" ht="21" customHeight="1" x14ac:dyDescent="0.2">
      <c r="A107" s="191"/>
      <c r="B107" s="269"/>
      <c r="C107" s="269"/>
      <c r="D107" s="269"/>
      <c r="E107" s="196"/>
      <c r="F107" s="45"/>
    </row>
    <row r="108" spans="1:12" ht="21" customHeight="1" x14ac:dyDescent="0.2">
      <c r="A108" s="20" t="s">
        <v>32</v>
      </c>
      <c r="B108" s="266" t="s">
        <v>90</v>
      </c>
      <c r="C108" s="266"/>
      <c r="D108" s="266"/>
      <c r="E108" s="60"/>
      <c r="F108" s="61"/>
    </row>
    <row r="109" spans="1:12" ht="18.75" customHeight="1" x14ac:dyDescent="0.2">
      <c r="A109" s="191"/>
      <c r="B109" s="24" t="s">
        <v>34</v>
      </c>
      <c r="C109" s="87" t="s">
        <v>91</v>
      </c>
      <c r="D109" s="221">
        <v>235000</v>
      </c>
      <c r="E109" s="224" t="s">
        <v>36</v>
      </c>
      <c r="F109" s="221">
        <v>181000</v>
      </c>
      <c r="H109" s="7" t="s">
        <v>208</v>
      </c>
      <c r="J109" s="37"/>
    </row>
    <row r="110" spans="1:12" ht="20.25" customHeight="1" x14ac:dyDescent="0.2">
      <c r="A110" s="191"/>
      <c r="B110" s="24"/>
      <c r="C110" s="87"/>
      <c r="D110" s="221"/>
      <c r="E110" s="232" t="s">
        <v>92</v>
      </c>
      <c r="F110" s="221">
        <v>54000</v>
      </c>
      <c r="H110" s="3">
        <v>241000</v>
      </c>
      <c r="I110" s="231" t="s">
        <v>204</v>
      </c>
    </row>
    <row r="111" spans="1:12" ht="20.25" customHeight="1" x14ac:dyDescent="0.2">
      <c r="A111" s="191"/>
      <c r="B111" s="24" t="s">
        <v>37</v>
      </c>
      <c r="C111" s="87" t="s">
        <v>91</v>
      </c>
      <c r="D111" s="62">
        <v>15000</v>
      </c>
      <c r="E111" s="25" t="s">
        <v>36</v>
      </c>
      <c r="F111" s="62">
        <f t="shared" ref="F111" si="2">SUM(D111)</f>
        <v>15000</v>
      </c>
      <c r="H111" s="19">
        <f>+H110-D109</f>
        <v>6000</v>
      </c>
      <c r="J111" s="19">
        <f>+J112-D112</f>
        <v>-4500</v>
      </c>
    </row>
    <row r="112" spans="1:12" ht="18.75" customHeight="1" x14ac:dyDescent="0.2">
      <c r="A112" s="191"/>
      <c r="B112" s="27"/>
      <c r="C112" s="102" t="s">
        <v>38</v>
      </c>
      <c r="D112" s="80">
        <f>SUM(D109:D111)</f>
        <v>250000</v>
      </c>
      <c r="E112" s="103"/>
      <c r="F112" s="64"/>
      <c r="H112" s="3">
        <v>4500</v>
      </c>
      <c r="I112" s="3">
        <v>241000</v>
      </c>
      <c r="J112" s="3">
        <f>+I112+H112</f>
        <v>245500</v>
      </c>
    </row>
    <row r="113" spans="1:10" ht="9" customHeight="1" x14ac:dyDescent="0.2">
      <c r="A113" s="92"/>
      <c r="B113" s="104"/>
      <c r="C113" s="104"/>
      <c r="D113" s="104"/>
      <c r="E113" s="104"/>
      <c r="F113" s="105"/>
    </row>
    <row r="114" spans="1:10" ht="18.75" customHeight="1" x14ac:dyDescent="0.2">
      <c r="A114" s="76" t="s">
        <v>39</v>
      </c>
      <c r="B114" s="267" t="s">
        <v>93</v>
      </c>
      <c r="C114" s="267"/>
      <c r="D114" s="77"/>
      <c r="E114" s="77"/>
      <c r="F114" s="78"/>
      <c r="H114" s="3">
        <f>250000-4500</f>
        <v>245500</v>
      </c>
    </row>
    <row r="115" spans="1:10" ht="21.75" customHeight="1" x14ac:dyDescent="0.2">
      <c r="A115" s="191"/>
      <c r="B115" s="24" t="s">
        <v>69</v>
      </c>
      <c r="C115" s="87" t="s">
        <v>94</v>
      </c>
      <c r="D115" s="62">
        <v>10000</v>
      </c>
      <c r="E115" s="106" t="s">
        <v>43</v>
      </c>
      <c r="F115" s="107">
        <f>SUM(D115)</f>
        <v>10000</v>
      </c>
    </row>
    <row r="116" spans="1:10" x14ac:dyDescent="0.2">
      <c r="A116" s="191"/>
      <c r="B116" s="31" t="s">
        <v>34</v>
      </c>
      <c r="C116" s="88" t="s">
        <v>95</v>
      </c>
      <c r="D116" s="107">
        <v>25000</v>
      </c>
      <c r="E116" s="106" t="s">
        <v>43</v>
      </c>
      <c r="F116" s="107">
        <f>SUM(D116)</f>
        <v>25000</v>
      </c>
    </row>
    <row r="117" spans="1:10" x14ac:dyDescent="0.2">
      <c r="A117" s="191"/>
      <c r="B117" s="47"/>
      <c r="C117" s="69" t="s">
        <v>38</v>
      </c>
      <c r="D117" s="49">
        <f>SUM(D115:D116)</f>
        <v>35000</v>
      </c>
      <c r="E117" s="34"/>
      <c r="F117" s="35"/>
    </row>
    <row r="118" spans="1:10" ht="11.25" customHeight="1" x14ac:dyDescent="0.2">
      <c r="A118" s="191"/>
      <c r="B118" s="47"/>
      <c r="C118" s="69"/>
      <c r="D118" s="49"/>
      <c r="E118" s="34"/>
      <c r="F118" s="35"/>
      <c r="J118" s="39"/>
    </row>
    <row r="119" spans="1:10" ht="21" customHeight="1" x14ac:dyDescent="0.2">
      <c r="A119" s="187" t="s">
        <v>96</v>
      </c>
      <c r="B119" s="190" t="s">
        <v>97</v>
      </c>
      <c r="C119" s="42"/>
      <c r="D119" s="42"/>
      <c r="E119" s="42"/>
      <c r="F119" s="43">
        <v>0</v>
      </c>
      <c r="H119" s="7"/>
      <c r="J119" s="39"/>
    </row>
    <row r="120" spans="1:10" ht="9.75" customHeight="1" x14ac:dyDescent="0.2">
      <c r="A120" s="191"/>
      <c r="B120" s="196"/>
      <c r="C120" s="196"/>
      <c r="D120" s="196"/>
      <c r="E120" s="196"/>
      <c r="F120" s="45"/>
    </row>
    <row r="121" spans="1:10" ht="9" customHeight="1" x14ac:dyDescent="0.2">
      <c r="A121" s="187" t="s">
        <v>98</v>
      </c>
      <c r="B121" s="190" t="s">
        <v>52</v>
      </c>
      <c r="C121" s="42"/>
      <c r="D121" s="42"/>
      <c r="E121" s="42"/>
      <c r="F121" s="43">
        <v>0</v>
      </c>
    </row>
    <row r="122" spans="1:10" ht="16.5" customHeight="1" x14ac:dyDescent="0.2">
      <c r="A122" s="34"/>
      <c r="B122" s="34"/>
      <c r="C122" s="196"/>
      <c r="D122" s="196"/>
      <c r="E122" s="196"/>
      <c r="F122" s="35"/>
    </row>
    <row r="123" spans="1:10" x14ac:dyDescent="0.2">
      <c r="A123" s="190" t="s">
        <v>99</v>
      </c>
      <c r="B123" s="190" t="s">
        <v>100</v>
      </c>
      <c r="C123" s="99"/>
      <c r="D123" s="99"/>
      <c r="E123" s="99"/>
      <c r="F123" s="43">
        <f>SUM(D125)</f>
        <v>170000</v>
      </c>
    </row>
    <row r="124" spans="1:10" x14ac:dyDescent="0.2">
      <c r="A124" s="20" t="s">
        <v>32</v>
      </c>
      <c r="B124" s="266" t="s">
        <v>101</v>
      </c>
      <c r="C124" s="266"/>
      <c r="D124" s="266"/>
      <c r="E124" s="60"/>
      <c r="F124" s="61"/>
    </row>
    <row r="125" spans="1:10" ht="19.5" x14ac:dyDescent="0.2">
      <c r="A125" s="191"/>
      <c r="B125" s="24" t="s">
        <v>102</v>
      </c>
      <c r="C125" s="87" t="s">
        <v>103</v>
      </c>
      <c r="D125" s="62">
        <v>170000</v>
      </c>
      <c r="E125" s="87" t="s">
        <v>104</v>
      </c>
      <c r="F125" s="68">
        <v>34000</v>
      </c>
    </row>
    <row r="126" spans="1:10" ht="18.75" customHeight="1" x14ac:dyDescent="0.2">
      <c r="A126" s="191"/>
      <c r="B126" s="47"/>
      <c r="C126" s="39"/>
      <c r="D126" s="35"/>
      <c r="E126" s="25" t="s">
        <v>105</v>
      </c>
      <c r="F126" s="68">
        <v>136000</v>
      </c>
      <c r="H126" s="7"/>
    </row>
    <row r="127" spans="1:10" x14ac:dyDescent="0.2">
      <c r="A127" s="76"/>
      <c r="B127" s="267"/>
      <c r="C127" s="267"/>
      <c r="D127" s="35"/>
      <c r="E127" s="39"/>
      <c r="F127" s="35"/>
    </row>
    <row r="128" spans="1:10" x14ac:dyDescent="0.2">
      <c r="A128" s="191"/>
      <c r="B128" s="47"/>
      <c r="C128" s="39"/>
      <c r="D128" s="35"/>
      <c r="E128" s="34"/>
      <c r="F128" s="35"/>
    </row>
    <row r="129" spans="1:9" ht="18" x14ac:dyDescent="0.2">
      <c r="A129" s="195" t="s">
        <v>106</v>
      </c>
      <c r="B129" s="195" t="s">
        <v>107</v>
      </c>
      <c r="C129" s="99"/>
      <c r="D129" s="99"/>
      <c r="E129" s="99"/>
      <c r="F129" s="100">
        <f>SUM(D132,D135,D138,F141)</f>
        <v>168172.75</v>
      </c>
    </row>
    <row r="130" spans="1:9" x14ac:dyDescent="0.2">
      <c r="A130" s="191"/>
      <c r="B130" s="196"/>
      <c r="C130" s="196"/>
      <c r="D130" s="196"/>
      <c r="E130" s="196"/>
      <c r="F130" s="45"/>
    </row>
    <row r="131" spans="1:9" x14ac:dyDescent="0.2">
      <c r="A131" s="20" t="s">
        <v>32</v>
      </c>
      <c r="B131" s="266" t="s">
        <v>108</v>
      </c>
      <c r="C131" s="266"/>
      <c r="D131" s="266"/>
      <c r="E131" s="60"/>
      <c r="F131" s="61"/>
    </row>
    <row r="132" spans="1:9" x14ac:dyDescent="0.2">
      <c r="A132" s="191"/>
      <c r="B132" s="24" t="s">
        <v>102</v>
      </c>
      <c r="C132" s="87" t="s">
        <v>109</v>
      </c>
      <c r="D132" s="62">
        <v>20000</v>
      </c>
      <c r="E132" s="106" t="s">
        <v>43</v>
      </c>
      <c r="F132" s="68">
        <f>SUM(D132)</f>
        <v>20000</v>
      </c>
    </row>
    <row r="133" spans="1:9" x14ac:dyDescent="0.2">
      <c r="A133" s="191"/>
      <c r="B133" s="47"/>
      <c r="C133" s="39"/>
      <c r="D133" s="35"/>
      <c r="E133" s="34"/>
      <c r="F133" s="35"/>
    </row>
    <row r="134" spans="1:9" x14ac:dyDescent="0.2">
      <c r="A134" s="20" t="s">
        <v>39</v>
      </c>
      <c r="B134" s="266" t="s">
        <v>110</v>
      </c>
      <c r="C134" s="266"/>
      <c r="D134" s="266"/>
      <c r="E134" s="60"/>
      <c r="F134" s="61"/>
    </row>
    <row r="135" spans="1:9" x14ac:dyDescent="0.2">
      <c r="A135" s="191"/>
      <c r="B135" s="24" t="s">
        <v>102</v>
      </c>
      <c r="C135" s="87" t="s">
        <v>111</v>
      </c>
      <c r="D135" s="62">
        <f>135000-6613.75</f>
        <v>128386.25</v>
      </c>
      <c r="E135" s="106" t="s">
        <v>43</v>
      </c>
      <c r="F135" s="62">
        <f>SUM(D135)</f>
        <v>128386.25</v>
      </c>
      <c r="H135" s="7" t="s">
        <v>217</v>
      </c>
    </row>
    <row r="136" spans="1:9" x14ac:dyDescent="0.2">
      <c r="A136" s="191"/>
      <c r="B136" s="47"/>
      <c r="C136" s="39"/>
      <c r="D136" s="35"/>
      <c r="E136" s="34"/>
      <c r="F136" s="35"/>
    </row>
    <row r="137" spans="1:9" x14ac:dyDescent="0.2">
      <c r="A137" s="20" t="s">
        <v>44</v>
      </c>
      <c r="B137" s="266" t="s">
        <v>112</v>
      </c>
      <c r="C137" s="266"/>
      <c r="D137" s="266"/>
      <c r="E137" s="60"/>
      <c r="F137" s="61"/>
    </row>
    <row r="138" spans="1:9" ht="19.5" x14ac:dyDescent="0.2">
      <c r="A138" s="191"/>
      <c r="B138" s="24" t="s">
        <v>102</v>
      </c>
      <c r="C138" s="87" t="s">
        <v>113</v>
      </c>
      <c r="D138" s="62">
        <v>13172.75</v>
      </c>
      <c r="E138" s="25" t="s">
        <v>36</v>
      </c>
      <c r="F138" s="62">
        <f>SUM(D138)</f>
        <v>13172.75</v>
      </c>
      <c r="H138" s="236" t="s">
        <v>215</v>
      </c>
      <c r="I138" s="237">
        <v>6613.75</v>
      </c>
    </row>
    <row r="139" spans="1:9" x14ac:dyDescent="0.2">
      <c r="A139" s="191"/>
      <c r="B139" s="47"/>
      <c r="C139" s="39"/>
      <c r="D139" s="35"/>
      <c r="E139" s="39"/>
      <c r="F139" s="35"/>
      <c r="H139" s="236"/>
      <c r="I139" s="237"/>
    </row>
    <row r="140" spans="1:9" x14ac:dyDescent="0.2">
      <c r="A140" s="20" t="s">
        <v>73</v>
      </c>
      <c r="B140" s="266" t="s">
        <v>218</v>
      </c>
      <c r="C140" s="266"/>
      <c r="D140" s="266"/>
      <c r="E140" s="60"/>
      <c r="F140" s="61"/>
      <c r="H140" s="236"/>
      <c r="I140" s="237"/>
    </row>
    <row r="141" spans="1:9" x14ac:dyDescent="0.2">
      <c r="A141" s="191"/>
      <c r="B141" s="24" t="s">
        <v>102</v>
      </c>
      <c r="C141" s="87" t="s">
        <v>111</v>
      </c>
      <c r="D141" s="62">
        <v>6613.75</v>
      </c>
      <c r="E141" s="25" t="str">
        <f>+E135</f>
        <v>komunalni doprinos</v>
      </c>
      <c r="F141" s="62">
        <f>SUM(D141)</f>
        <v>6613.75</v>
      </c>
      <c r="H141" s="236"/>
      <c r="I141" s="237"/>
    </row>
    <row r="142" spans="1:9" x14ac:dyDescent="0.2">
      <c r="A142" s="191"/>
      <c r="B142" s="47"/>
      <c r="C142" s="39"/>
      <c r="D142" s="35"/>
      <c r="E142" s="39"/>
      <c r="F142" s="35"/>
      <c r="H142" s="236"/>
      <c r="I142" s="237"/>
    </row>
    <row r="143" spans="1:9" x14ac:dyDescent="0.2">
      <c r="A143" s="92"/>
      <c r="B143" s="93"/>
      <c r="C143" s="55"/>
      <c r="D143" s="28"/>
      <c r="E143" s="108"/>
      <c r="F143" s="28"/>
    </row>
    <row r="144" spans="1:9" x14ac:dyDescent="0.2">
      <c r="A144" s="191"/>
      <c r="B144" s="47"/>
      <c r="C144" s="39"/>
      <c r="D144" s="35"/>
      <c r="E144" s="34"/>
      <c r="F144" s="35"/>
    </row>
    <row r="145" spans="1:13" x14ac:dyDescent="0.2">
      <c r="A145" s="195" t="s">
        <v>114</v>
      </c>
      <c r="B145" s="195" t="s">
        <v>115</v>
      </c>
      <c r="C145" s="99"/>
      <c r="D145" s="99"/>
      <c r="E145" s="99"/>
      <c r="F145" s="100">
        <f>SUM(D150,D155,D160,D163,D168,D171,)</f>
        <v>558348.65</v>
      </c>
    </row>
    <row r="146" spans="1:13" ht="12.75" customHeight="1" x14ac:dyDescent="0.2">
      <c r="A146" s="195"/>
      <c r="B146" s="195"/>
      <c r="C146" s="99"/>
      <c r="D146" s="99"/>
      <c r="E146" s="99"/>
      <c r="F146" s="100"/>
    </row>
    <row r="147" spans="1:13" ht="21.75" customHeight="1" x14ac:dyDescent="0.2">
      <c r="A147" s="20" t="s">
        <v>32</v>
      </c>
      <c r="B147" s="266" t="s">
        <v>116</v>
      </c>
      <c r="C147" s="266"/>
      <c r="D147" s="266"/>
      <c r="E147" s="60"/>
      <c r="F147" s="61"/>
    </row>
    <row r="148" spans="1:13" ht="19.5" x14ac:dyDescent="0.2">
      <c r="A148" s="191"/>
      <c r="B148" s="24" t="s">
        <v>102</v>
      </c>
      <c r="C148" s="101" t="s">
        <v>117</v>
      </c>
      <c r="D148" s="62">
        <f>213231.53-60587.18</f>
        <v>152644.35</v>
      </c>
      <c r="E148" s="25" t="s">
        <v>36</v>
      </c>
      <c r="F148" s="62">
        <f>D148</f>
        <v>152644.35</v>
      </c>
      <c r="H148" s="233">
        <v>152644.35</v>
      </c>
      <c r="I148" s="19">
        <f>+F148-H148</f>
        <v>0</v>
      </c>
      <c r="J148" s="7" t="s">
        <v>212</v>
      </c>
      <c r="K148" s="19"/>
    </row>
    <row r="149" spans="1:13" ht="19.5" x14ac:dyDescent="0.2">
      <c r="A149" s="191"/>
      <c r="B149" s="24" t="s">
        <v>37</v>
      </c>
      <c r="C149" s="101" t="s">
        <v>117</v>
      </c>
      <c r="D149" s="62">
        <v>8000</v>
      </c>
      <c r="E149" s="25" t="s">
        <v>36</v>
      </c>
      <c r="F149" s="62">
        <f>D149</f>
        <v>8000</v>
      </c>
    </row>
    <row r="150" spans="1:13" x14ac:dyDescent="0.2">
      <c r="A150" s="191"/>
      <c r="B150" s="31"/>
      <c r="C150" s="94" t="s">
        <v>38</v>
      </c>
      <c r="D150" s="75">
        <f>SUM(D147:D149)</f>
        <v>160644.35</v>
      </c>
      <c r="E150" s="34"/>
      <c r="F150" s="35"/>
    </row>
    <row r="151" spans="1:13" x14ac:dyDescent="0.2">
      <c r="A151" s="191"/>
      <c r="B151" s="47"/>
      <c r="C151" s="39"/>
      <c r="D151" s="35"/>
      <c r="E151" s="34"/>
      <c r="F151" s="35"/>
    </row>
    <row r="152" spans="1:13" x14ac:dyDescent="0.2">
      <c r="A152" s="20" t="s">
        <v>39</v>
      </c>
      <c r="B152" s="266" t="s">
        <v>118</v>
      </c>
      <c r="C152" s="266"/>
      <c r="D152" s="266"/>
      <c r="E152" s="60"/>
      <c r="F152" s="61"/>
    </row>
    <row r="153" spans="1:13" ht="20.25" customHeight="1" x14ac:dyDescent="0.2">
      <c r="A153" s="191"/>
      <c r="B153" s="24" t="s">
        <v>102</v>
      </c>
      <c r="C153" s="101" t="s">
        <v>117</v>
      </c>
      <c r="D153" s="62">
        <f>114117.12+60587.18</f>
        <v>174704.3</v>
      </c>
      <c r="E153" s="25" t="s">
        <v>36</v>
      </c>
      <c r="F153" s="221">
        <f>SUM(D153)</f>
        <v>174704.3</v>
      </c>
      <c r="H153" s="233">
        <v>219984.25</v>
      </c>
      <c r="I153" s="19">
        <f>+H153-F153</f>
        <v>45279.950000000012</v>
      </c>
      <c r="J153" s="7" t="s">
        <v>210</v>
      </c>
    </row>
    <row r="154" spans="1:13" ht="19.5" x14ac:dyDescent="0.2">
      <c r="A154" s="191"/>
      <c r="B154" s="24" t="s">
        <v>37</v>
      </c>
      <c r="C154" s="101" t="s">
        <v>117</v>
      </c>
      <c r="D154" s="62">
        <v>4000</v>
      </c>
      <c r="E154" s="25" t="s">
        <v>36</v>
      </c>
      <c r="F154" s="62">
        <f>SUM(D154)</f>
        <v>4000</v>
      </c>
      <c r="I154" s="215">
        <f>+I148-I153</f>
        <v>-45279.950000000012</v>
      </c>
      <c r="J154" s="7" t="s">
        <v>211</v>
      </c>
    </row>
    <row r="155" spans="1:13" x14ac:dyDescent="0.2">
      <c r="A155" s="191"/>
      <c r="B155" s="31"/>
      <c r="C155" s="94" t="s">
        <v>38</v>
      </c>
      <c r="D155" s="75">
        <f>SUM(D152:D154)</f>
        <v>178704.3</v>
      </c>
      <c r="E155" s="34"/>
      <c r="F155" s="35"/>
      <c r="J155" s="7" t="s">
        <v>213</v>
      </c>
      <c r="L155" s="7" t="s">
        <v>214</v>
      </c>
      <c r="M155" s="216">
        <v>162500</v>
      </c>
    </row>
    <row r="156" spans="1:13" x14ac:dyDescent="0.2">
      <c r="A156" s="191"/>
      <c r="B156" s="27"/>
      <c r="C156" s="102"/>
      <c r="D156" s="80"/>
      <c r="E156" s="34"/>
      <c r="F156" s="35"/>
      <c r="M156" s="216">
        <f>180000-162500</f>
        <v>17500</v>
      </c>
    </row>
    <row r="157" spans="1:13" x14ac:dyDescent="0.2">
      <c r="A157" s="20" t="s">
        <v>44</v>
      </c>
      <c r="B157" s="262" t="s">
        <v>119</v>
      </c>
      <c r="C157" s="262"/>
      <c r="D157" s="262"/>
      <c r="E157" s="60"/>
      <c r="F157" s="61"/>
      <c r="I157" s="3">
        <f>130000*1.25</f>
        <v>162500</v>
      </c>
    </row>
    <row r="158" spans="1:13" x14ac:dyDescent="0.2">
      <c r="A158" s="191"/>
      <c r="B158" s="24" t="s">
        <v>102</v>
      </c>
      <c r="C158" s="101" t="s">
        <v>120</v>
      </c>
      <c r="D158" s="62">
        <v>30000</v>
      </c>
      <c r="E158" s="109" t="s">
        <v>43</v>
      </c>
      <c r="F158" s="62">
        <f>SUM(D158)</f>
        <v>30000</v>
      </c>
    </row>
    <row r="159" spans="1:13" ht="20.25" customHeight="1" x14ac:dyDescent="0.2">
      <c r="A159" s="191"/>
      <c r="B159" s="24" t="s">
        <v>37</v>
      </c>
      <c r="C159" s="101" t="s">
        <v>120</v>
      </c>
      <c r="D159" s="62">
        <v>4000</v>
      </c>
      <c r="E159" s="109" t="s">
        <v>43</v>
      </c>
      <c r="F159" s="62">
        <f>SUM(D159)</f>
        <v>4000</v>
      </c>
    </row>
    <row r="160" spans="1:13" x14ac:dyDescent="0.2">
      <c r="A160" s="191"/>
      <c r="B160" s="31"/>
      <c r="C160" s="94" t="s">
        <v>38</v>
      </c>
      <c r="D160" s="75">
        <f>SUM(D157:D159)</f>
        <v>34000</v>
      </c>
      <c r="E160" s="34"/>
      <c r="F160" s="35"/>
    </row>
    <row r="161" spans="1:6" x14ac:dyDescent="0.2">
      <c r="A161" s="191"/>
      <c r="B161" s="47"/>
      <c r="C161" s="39"/>
      <c r="D161" s="35"/>
      <c r="E161" s="108"/>
      <c r="F161" s="28"/>
    </row>
    <row r="162" spans="1:6" x14ac:dyDescent="0.2">
      <c r="A162" s="20" t="s">
        <v>73</v>
      </c>
      <c r="B162" s="262" t="s">
        <v>121</v>
      </c>
      <c r="C162" s="262"/>
      <c r="D162" s="262"/>
      <c r="E162" s="60"/>
      <c r="F162" s="61"/>
    </row>
    <row r="163" spans="1:6" x14ac:dyDescent="0.2">
      <c r="A163" s="191"/>
      <c r="B163" s="24" t="s">
        <v>102</v>
      </c>
      <c r="C163" s="101">
        <v>215</v>
      </c>
      <c r="D163" s="62">
        <v>40000</v>
      </c>
      <c r="E163" s="109" t="s">
        <v>43</v>
      </c>
      <c r="F163" s="62">
        <f>SUM(D163)</f>
        <v>40000</v>
      </c>
    </row>
    <row r="164" spans="1:6" x14ac:dyDescent="0.2">
      <c r="A164" s="191"/>
      <c r="B164" s="27"/>
      <c r="C164" s="110"/>
      <c r="D164" s="64"/>
      <c r="E164" s="101"/>
      <c r="F164" s="111"/>
    </row>
    <row r="165" spans="1:6" x14ac:dyDescent="0.2">
      <c r="A165" s="20" t="s">
        <v>75</v>
      </c>
      <c r="B165" s="266" t="s">
        <v>122</v>
      </c>
      <c r="C165" s="266"/>
      <c r="D165" s="266"/>
      <c r="E165" s="60"/>
      <c r="F165" s="61"/>
    </row>
    <row r="166" spans="1:6" x14ac:dyDescent="0.2">
      <c r="A166" s="191"/>
      <c r="B166" s="24" t="s">
        <v>102</v>
      </c>
      <c r="C166" s="101" t="s">
        <v>120</v>
      </c>
      <c r="D166" s="62">
        <v>110000</v>
      </c>
      <c r="E166" s="109" t="s">
        <v>43</v>
      </c>
      <c r="F166" s="62">
        <f>SUM(D166)</f>
        <v>110000</v>
      </c>
    </row>
    <row r="167" spans="1:6" ht="19.5" x14ac:dyDescent="0.2">
      <c r="A167" s="191"/>
      <c r="B167" s="24" t="s">
        <v>37</v>
      </c>
      <c r="C167" s="101" t="s">
        <v>120</v>
      </c>
      <c r="D167" s="62">
        <v>5000</v>
      </c>
      <c r="E167" s="109" t="s">
        <v>123</v>
      </c>
      <c r="F167" s="62">
        <f>SUM(D167)</f>
        <v>5000</v>
      </c>
    </row>
    <row r="168" spans="1:6" x14ac:dyDescent="0.2">
      <c r="A168" s="191"/>
      <c r="B168" s="31"/>
      <c r="C168" s="94" t="s">
        <v>38</v>
      </c>
      <c r="D168" s="75">
        <f>SUM(D165:D167)</f>
        <v>115000</v>
      </c>
      <c r="E168" s="34"/>
      <c r="F168" s="73"/>
    </row>
    <row r="169" spans="1:6" x14ac:dyDescent="0.2">
      <c r="A169" s="191"/>
      <c r="B169" s="27"/>
      <c r="C169" s="110"/>
      <c r="D169" s="64"/>
      <c r="E169" s="112"/>
      <c r="F169" s="113"/>
    </row>
    <row r="170" spans="1:6" x14ac:dyDescent="0.2">
      <c r="A170" s="20" t="s">
        <v>78</v>
      </c>
      <c r="B170" s="266" t="s">
        <v>124</v>
      </c>
      <c r="C170" s="266"/>
      <c r="D170" s="266"/>
      <c r="E170" s="60"/>
      <c r="F170" s="35"/>
    </row>
    <row r="171" spans="1:6" ht="18.75" customHeight="1" x14ac:dyDescent="0.2">
      <c r="A171" s="191"/>
      <c r="B171" s="24" t="s">
        <v>102</v>
      </c>
      <c r="C171" s="101" t="s">
        <v>120</v>
      </c>
      <c r="D171" s="62">
        <v>30000</v>
      </c>
      <c r="E171" s="109" t="s">
        <v>43</v>
      </c>
      <c r="F171" s="107">
        <f>SUM(D171)</f>
        <v>30000</v>
      </c>
    </row>
    <row r="172" spans="1:6" x14ac:dyDescent="0.2">
      <c r="A172" s="191"/>
      <c r="B172" s="47"/>
      <c r="C172" s="39"/>
      <c r="D172" s="35"/>
      <c r="E172" s="40"/>
      <c r="F172" s="35"/>
    </row>
    <row r="173" spans="1:6" ht="19.5" x14ac:dyDescent="0.2">
      <c r="A173" s="190" t="s">
        <v>125</v>
      </c>
      <c r="B173" s="190" t="s">
        <v>60</v>
      </c>
      <c r="C173" s="42"/>
      <c r="D173" s="42"/>
      <c r="E173" s="42"/>
      <c r="F173" s="43">
        <v>0</v>
      </c>
    </row>
    <row r="174" spans="1:6" x14ac:dyDescent="0.2">
      <c r="A174" s="191"/>
      <c r="B174" s="196"/>
      <c r="C174" s="196"/>
      <c r="D174" s="196"/>
      <c r="E174" s="196"/>
      <c r="F174" s="45"/>
    </row>
    <row r="175" spans="1:6" x14ac:dyDescent="0.2">
      <c r="A175" s="190" t="s">
        <v>126</v>
      </c>
      <c r="B175" s="257" t="s">
        <v>127</v>
      </c>
      <c r="C175" s="257"/>
      <c r="D175" s="257"/>
      <c r="E175" s="42"/>
      <c r="F175" s="43">
        <v>0</v>
      </c>
    </row>
    <row r="176" spans="1:6" ht="15" customHeight="1" x14ac:dyDescent="0.2">
      <c r="A176" s="188"/>
      <c r="B176" s="264"/>
      <c r="C176" s="264"/>
      <c r="D176" s="193"/>
      <c r="E176" s="193"/>
      <c r="F176" s="114"/>
    </row>
    <row r="177" spans="1:10" x14ac:dyDescent="0.2">
      <c r="A177" s="187" t="s">
        <v>128</v>
      </c>
      <c r="B177" s="257" t="s">
        <v>64</v>
      </c>
      <c r="C177" s="265"/>
      <c r="D177" s="265"/>
      <c r="E177" s="42"/>
      <c r="F177" s="43">
        <f>SUM(D181,D186,D190,D193)</f>
        <v>390078.73</v>
      </c>
    </row>
    <row r="178" spans="1:10" x14ac:dyDescent="0.2">
      <c r="A178" s="20" t="s">
        <v>32</v>
      </c>
      <c r="B178" s="262" t="s">
        <v>129</v>
      </c>
      <c r="C178" s="262"/>
      <c r="D178" s="262"/>
      <c r="E178" s="60"/>
      <c r="F178" s="61"/>
    </row>
    <row r="179" spans="1:10" ht="18" customHeight="1" x14ac:dyDescent="0.2">
      <c r="A179" s="191"/>
      <c r="B179" s="24" t="s">
        <v>130</v>
      </c>
      <c r="C179" s="101" t="s">
        <v>131</v>
      </c>
      <c r="D179" s="62">
        <v>148019.38</v>
      </c>
      <c r="E179" s="25" t="s">
        <v>36</v>
      </c>
      <c r="F179" s="62">
        <f>SUM(D179)</f>
        <v>148019.38</v>
      </c>
      <c r="H179" s="233">
        <v>148544.38</v>
      </c>
      <c r="I179" s="233">
        <f>+F179-H179</f>
        <v>-525</v>
      </c>
      <c r="J179" s="7" t="s">
        <v>216</v>
      </c>
    </row>
    <row r="180" spans="1:10" ht="18" customHeight="1" x14ac:dyDescent="0.2">
      <c r="A180" s="191"/>
      <c r="B180" s="27"/>
      <c r="C180" s="110" t="s">
        <v>134</v>
      </c>
      <c r="D180" s="64">
        <v>525</v>
      </c>
      <c r="E180" s="109" t="s">
        <v>43</v>
      </c>
      <c r="F180" s="239">
        <f>+D180</f>
        <v>525</v>
      </c>
      <c r="H180" s="233"/>
      <c r="I180" s="233"/>
      <c r="J180" s="7"/>
    </row>
    <row r="181" spans="1:10" x14ac:dyDescent="0.2">
      <c r="A181" s="191"/>
      <c r="B181" s="31"/>
      <c r="C181" s="94" t="s">
        <v>38</v>
      </c>
      <c r="D181" s="75">
        <f>SUM(D179:D180)</f>
        <v>148544.38</v>
      </c>
      <c r="E181" s="34"/>
      <c r="F181" s="35"/>
    </row>
    <row r="182" spans="1:10" s="115" customFormat="1" x14ac:dyDescent="0.2">
      <c r="A182" s="191"/>
      <c r="B182" s="47"/>
      <c r="C182" s="69"/>
      <c r="D182" s="49"/>
      <c r="E182" s="34"/>
      <c r="F182" s="35"/>
    </row>
    <row r="183" spans="1:10" s="115" customFormat="1" x14ac:dyDescent="0.2">
      <c r="A183" s="20" t="s">
        <v>39</v>
      </c>
      <c r="B183" s="262" t="s">
        <v>132</v>
      </c>
      <c r="C183" s="262"/>
      <c r="D183" s="262"/>
      <c r="E183" s="60"/>
      <c r="F183" s="61"/>
    </row>
    <row r="184" spans="1:10" s="115" customFormat="1" ht="19.5" x14ac:dyDescent="0.2">
      <c r="A184" s="191"/>
      <c r="B184" s="24" t="s">
        <v>130</v>
      </c>
      <c r="C184" s="101" t="s">
        <v>131</v>
      </c>
      <c r="D184" s="62">
        <v>167059.35</v>
      </c>
      <c r="E184" s="25" t="s">
        <v>36</v>
      </c>
      <c r="F184" s="62">
        <f>SUM(D184)</f>
        <v>167059.35</v>
      </c>
      <c r="H184" s="238"/>
    </row>
    <row r="185" spans="1:10" s="115" customFormat="1" x14ac:dyDescent="0.2">
      <c r="A185" s="191"/>
      <c r="B185" s="27"/>
      <c r="C185" s="110"/>
      <c r="D185" s="64"/>
      <c r="E185" s="109"/>
      <c r="F185" s="239"/>
      <c r="H185" s="238"/>
    </row>
    <row r="186" spans="1:10" x14ac:dyDescent="0.2">
      <c r="A186" s="191"/>
      <c r="B186" s="31"/>
      <c r="C186" s="94" t="s">
        <v>38</v>
      </c>
      <c r="D186" s="75">
        <f>SUM(D184:D185)</f>
        <v>167059.35</v>
      </c>
      <c r="E186" s="34"/>
      <c r="F186" s="35"/>
    </row>
    <row r="187" spans="1:10" x14ac:dyDescent="0.2">
      <c r="A187" s="20" t="s">
        <v>44</v>
      </c>
      <c r="B187" s="262" t="s">
        <v>133</v>
      </c>
      <c r="C187" s="262"/>
      <c r="D187" s="262"/>
      <c r="E187" s="262"/>
      <c r="F187" s="61"/>
    </row>
    <row r="188" spans="1:10" x14ac:dyDescent="0.2">
      <c r="A188" s="191"/>
      <c r="B188" s="24" t="s">
        <v>130</v>
      </c>
      <c r="C188" s="101" t="s">
        <v>134</v>
      </c>
      <c r="D188" s="62">
        <f>25000-525</f>
        <v>24475</v>
      </c>
      <c r="E188" s="109" t="s">
        <v>43</v>
      </c>
      <c r="F188" s="62">
        <v>14475</v>
      </c>
    </row>
    <row r="189" spans="1:10" x14ac:dyDescent="0.2">
      <c r="A189" s="191"/>
      <c r="B189" s="27"/>
      <c r="C189" s="110"/>
      <c r="D189" s="64"/>
      <c r="E189" s="109" t="s">
        <v>135</v>
      </c>
      <c r="F189" s="62">
        <v>10000</v>
      </c>
    </row>
    <row r="190" spans="1:10" x14ac:dyDescent="0.2">
      <c r="A190" s="191"/>
      <c r="B190" s="31"/>
      <c r="C190" s="94" t="s">
        <v>38</v>
      </c>
      <c r="D190" s="75">
        <f>SUM(D188:D188)</f>
        <v>24475</v>
      </c>
      <c r="E190" s="34"/>
      <c r="F190" s="35"/>
    </row>
    <row r="191" spans="1:10" ht="12" customHeight="1" x14ac:dyDescent="0.2">
      <c r="A191" s="191"/>
      <c r="B191" s="47"/>
      <c r="C191" s="39"/>
      <c r="D191" s="35"/>
      <c r="E191" s="34"/>
      <c r="F191" s="35"/>
    </row>
    <row r="192" spans="1:10" x14ac:dyDescent="0.2">
      <c r="A192" s="116" t="s">
        <v>73</v>
      </c>
      <c r="B192" s="262" t="s">
        <v>136</v>
      </c>
      <c r="C192" s="262"/>
      <c r="D192" s="262"/>
      <c r="E192" s="60"/>
      <c r="F192" s="117"/>
    </row>
    <row r="193" spans="1:10" x14ac:dyDescent="0.2">
      <c r="A193" s="118"/>
      <c r="B193" s="24" t="s">
        <v>130</v>
      </c>
      <c r="C193" s="101" t="s">
        <v>134</v>
      </c>
      <c r="D193" s="62">
        <v>50000</v>
      </c>
      <c r="E193" s="109" t="s">
        <v>43</v>
      </c>
      <c r="F193" s="119">
        <f>SUM(D193)</f>
        <v>50000</v>
      </c>
    </row>
    <row r="194" spans="1:10" x14ac:dyDescent="0.2">
      <c r="A194" s="191"/>
      <c r="B194" s="47"/>
      <c r="C194" s="69"/>
      <c r="D194" s="49"/>
      <c r="E194" s="34"/>
      <c r="F194" s="35"/>
      <c r="H194" s="19"/>
    </row>
    <row r="195" spans="1:10" x14ac:dyDescent="0.2">
      <c r="A195" s="120"/>
      <c r="B195" s="34"/>
      <c r="C195" s="194"/>
      <c r="D195" s="194"/>
      <c r="E195" s="196"/>
      <c r="F195" s="35"/>
      <c r="H195" s="19"/>
    </row>
    <row r="196" spans="1:10" ht="12.75" customHeight="1" x14ac:dyDescent="0.2">
      <c r="A196" s="9" t="s">
        <v>137</v>
      </c>
      <c r="B196" s="260" t="s">
        <v>138</v>
      </c>
      <c r="C196" s="260"/>
      <c r="D196" s="260"/>
      <c r="E196" s="260"/>
      <c r="F196" s="121"/>
    </row>
    <row r="197" spans="1:10" x14ac:dyDescent="0.2">
      <c r="A197" s="10"/>
      <c r="B197" s="53"/>
      <c r="C197" s="53"/>
      <c r="D197" s="53"/>
      <c r="E197" s="192" t="s">
        <v>24</v>
      </c>
      <c r="F197" s="54">
        <f>SUM(F199,F205,F207,F209,F211,F213,F215,F217,F219,F221)</f>
        <v>20000</v>
      </c>
    </row>
    <row r="198" spans="1:10" x14ac:dyDescent="0.2">
      <c r="A198" s="188"/>
      <c r="B198" s="193"/>
      <c r="C198" s="122" t="s">
        <v>27</v>
      </c>
      <c r="D198" s="122" t="s">
        <v>28</v>
      </c>
      <c r="E198" s="123" t="s">
        <v>29</v>
      </c>
      <c r="F198" s="124"/>
      <c r="H198" s="37"/>
    </row>
    <row r="199" spans="1:10" ht="18" customHeight="1" x14ac:dyDescent="0.2">
      <c r="A199" s="195" t="s">
        <v>139</v>
      </c>
      <c r="B199" s="195" t="s">
        <v>31</v>
      </c>
      <c r="C199" s="99"/>
      <c r="D199" s="99"/>
      <c r="E199" s="99"/>
      <c r="F199" s="100">
        <f>D202</f>
        <v>20000</v>
      </c>
      <c r="H199" s="37"/>
    </row>
    <row r="200" spans="1:10" x14ac:dyDescent="0.2">
      <c r="A200" s="191"/>
      <c r="B200" s="196"/>
      <c r="C200" s="196"/>
      <c r="D200" s="196"/>
      <c r="E200" s="196"/>
      <c r="F200" s="45"/>
    </row>
    <row r="201" spans="1:10" ht="12.75" customHeight="1" x14ac:dyDescent="0.2">
      <c r="A201" s="20" t="s">
        <v>32</v>
      </c>
      <c r="B201" s="263" t="s">
        <v>140</v>
      </c>
      <c r="C201" s="263"/>
      <c r="D201" s="263"/>
      <c r="E201" s="263"/>
      <c r="F201" s="61"/>
    </row>
    <row r="202" spans="1:10" ht="19.5" x14ac:dyDescent="0.2">
      <c r="A202" s="191"/>
      <c r="B202" s="24" t="s">
        <v>141</v>
      </c>
      <c r="C202" s="101" t="s">
        <v>77</v>
      </c>
      <c r="D202" s="62">
        <v>20000</v>
      </c>
      <c r="E202" s="109" t="s">
        <v>123</v>
      </c>
      <c r="F202" s="62">
        <v>13000</v>
      </c>
    </row>
    <row r="203" spans="1:10" x14ac:dyDescent="0.2">
      <c r="A203" s="191"/>
      <c r="B203" s="47"/>
      <c r="C203" s="39"/>
      <c r="D203" s="35"/>
      <c r="E203" s="109" t="s">
        <v>43</v>
      </c>
      <c r="F203" s="62">
        <v>7000</v>
      </c>
    </row>
    <row r="204" spans="1:10" ht="12.75" customHeight="1" x14ac:dyDescent="0.2">
      <c r="A204" s="191"/>
      <c r="B204" s="191"/>
      <c r="C204" s="191"/>
      <c r="D204" s="191"/>
      <c r="E204" s="191"/>
      <c r="F204" s="125"/>
      <c r="J204" s="126"/>
    </row>
    <row r="205" spans="1:10" s="115" customFormat="1" x14ac:dyDescent="0.2">
      <c r="A205" s="190" t="s">
        <v>142</v>
      </c>
      <c r="B205" s="257" t="s">
        <v>48</v>
      </c>
      <c r="C205" s="257"/>
      <c r="D205" s="257"/>
      <c r="E205" s="127"/>
      <c r="F205" s="128">
        <v>0</v>
      </c>
    </row>
    <row r="206" spans="1:10" x14ac:dyDescent="0.2">
      <c r="A206" s="191"/>
      <c r="B206" s="258"/>
      <c r="C206" s="258"/>
      <c r="D206" s="258"/>
      <c r="E206" s="191"/>
      <c r="F206" s="125"/>
    </row>
    <row r="207" spans="1:10" ht="12" customHeight="1" x14ac:dyDescent="0.2">
      <c r="A207" s="190" t="s">
        <v>143</v>
      </c>
      <c r="B207" s="190" t="s">
        <v>50</v>
      </c>
      <c r="C207" s="127"/>
      <c r="D207" s="127"/>
      <c r="E207" s="127"/>
      <c r="F207" s="128">
        <v>0</v>
      </c>
    </row>
    <row r="208" spans="1:10" ht="12.75" customHeight="1" x14ac:dyDescent="0.2">
      <c r="A208" s="191"/>
      <c r="B208" s="191"/>
      <c r="C208" s="191"/>
      <c r="D208" s="191"/>
      <c r="E208" s="191"/>
      <c r="F208" s="125"/>
    </row>
    <row r="209" spans="1:6" ht="12.75" customHeight="1" x14ac:dyDescent="0.2">
      <c r="A209" s="190" t="s">
        <v>144</v>
      </c>
      <c r="B209" s="190" t="s">
        <v>52</v>
      </c>
      <c r="C209" s="127"/>
      <c r="D209" s="127"/>
      <c r="E209" s="127"/>
      <c r="F209" s="128">
        <v>0</v>
      </c>
    </row>
    <row r="210" spans="1:6" x14ac:dyDescent="0.2">
      <c r="A210" s="191"/>
      <c r="B210" s="191"/>
      <c r="C210" s="191"/>
      <c r="D210" s="191"/>
      <c r="E210" s="191"/>
      <c r="F210" s="125"/>
    </row>
    <row r="211" spans="1:6" x14ac:dyDescent="0.2">
      <c r="A211" s="190" t="s">
        <v>145</v>
      </c>
      <c r="B211" s="190" t="s">
        <v>54</v>
      </c>
      <c r="C211" s="127"/>
      <c r="D211" s="127"/>
      <c r="E211" s="127"/>
      <c r="F211" s="128">
        <v>0</v>
      </c>
    </row>
    <row r="212" spans="1:6" x14ac:dyDescent="0.2">
      <c r="A212" s="191"/>
      <c r="B212" s="191"/>
      <c r="C212" s="191"/>
      <c r="D212" s="191"/>
      <c r="E212" s="191"/>
      <c r="F212" s="125"/>
    </row>
    <row r="213" spans="1:6" ht="20.25" customHeight="1" x14ac:dyDescent="0.2">
      <c r="A213" s="190" t="s">
        <v>146</v>
      </c>
      <c r="B213" s="190" t="s">
        <v>56</v>
      </c>
      <c r="C213" s="127"/>
      <c r="D213" s="127"/>
      <c r="E213" s="127"/>
      <c r="F213" s="129">
        <v>0</v>
      </c>
    </row>
    <row r="214" spans="1:6" ht="15.75" customHeight="1" x14ac:dyDescent="0.2">
      <c r="A214" s="191"/>
      <c r="B214" s="191"/>
      <c r="C214" s="191"/>
      <c r="D214" s="191"/>
      <c r="E214" s="191"/>
      <c r="F214" s="125"/>
    </row>
    <row r="215" spans="1:6" ht="11.25" customHeight="1" x14ac:dyDescent="0.2">
      <c r="A215" s="190" t="s">
        <v>147</v>
      </c>
      <c r="B215" s="190" t="s">
        <v>58</v>
      </c>
      <c r="C215" s="127"/>
      <c r="D215" s="127"/>
      <c r="E215" s="127"/>
      <c r="F215" s="129">
        <v>0</v>
      </c>
    </row>
    <row r="216" spans="1:6" x14ac:dyDescent="0.2">
      <c r="A216" s="188"/>
      <c r="B216" s="47"/>
      <c r="C216" s="188"/>
      <c r="D216" s="130"/>
      <c r="E216" s="188"/>
      <c r="F216" s="131"/>
    </row>
    <row r="217" spans="1:6" ht="18" customHeight="1" x14ac:dyDescent="0.2">
      <c r="A217" s="190" t="s">
        <v>148</v>
      </c>
      <c r="B217" s="190" t="s">
        <v>60</v>
      </c>
      <c r="C217" s="127"/>
      <c r="D217" s="127"/>
      <c r="E217" s="127"/>
      <c r="F217" s="128">
        <v>0</v>
      </c>
    </row>
    <row r="218" spans="1:6" x14ac:dyDescent="0.2">
      <c r="A218" s="191"/>
      <c r="B218" s="191"/>
      <c r="C218" s="191"/>
      <c r="D218" s="191"/>
      <c r="E218" s="191"/>
      <c r="F218" s="125"/>
    </row>
    <row r="219" spans="1:6" x14ac:dyDescent="0.2">
      <c r="A219" s="190" t="s">
        <v>149</v>
      </c>
      <c r="B219" s="257" t="s">
        <v>127</v>
      </c>
      <c r="C219" s="257"/>
      <c r="D219" s="257"/>
      <c r="E219" s="127"/>
      <c r="F219" s="128">
        <v>0</v>
      </c>
    </row>
    <row r="220" spans="1:6" x14ac:dyDescent="0.2">
      <c r="A220" s="188"/>
      <c r="B220" s="255"/>
      <c r="C220" s="255"/>
      <c r="D220" s="188"/>
      <c r="E220" s="188"/>
      <c r="F220" s="132"/>
    </row>
    <row r="221" spans="1:6" x14ac:dyDescent="0.2">
      <c r="A221" s="187" t="s">
        <v>150</v>
      </c>
      <c r="B221" s="250" t="s">
        <v>64</v>
      </c>
      <c r="C221" s="250"/>
      <c r="D221" s="250"/>
      <c r="E221" s="133"/>
      <c r="F221" s="129">
        <v>0</v>
      </c>
    </row>
    <row r="222" spans="1:6" x14ac:dyDescent="0.2">
      <c r="A222" s="51"/>
      <c r="B222" s="51"/>
      <c r="C222" s="185"/>
      <c r="D222" s="185"/>
      <c r="E222" s="135"/>
      <c r="F222" s="136"/>
    </row>
    <row r="223" spans="1:6" x14ac:dyDescent="0.2">
      <c r="A223" s="9">
        <v>4</v>
      </c>
      <c r="B223" s="260" t="s">
        <v>151</v>
      </c>
      <c r="C223" s="260"/>
      <c r="D223" s="260"/>
      <c r="E223" s="137"/>
      <c r="F223" s="138"/>
    </row>
    <row r="224" spans="1:6" ht="12.75" customHeight="1" x14ac:dyDescent="0.2">
      <c r="A224" s="10"/>
      <c r="B224" s="10"/>
      <c r="C224" s="10"/>
      <c r="D224" s="10"/>
      <c r="E224" s="192" t="s">
        <v>24</v>
      </c>
      <c r="F224" s="12">
        <f>SUM(F226,F228,F230,F232,F234,F236,F238,F240,F249,F251)</f>
        <v>260000</v>
      </c>
    </row>
    <row r="225" spans="1:6" ht="12" customHeight="1" x14ac:dyDescent="0.2">
      <c r="A225" s="13" t="s">
        <v>25</v>
      </c>
      <c r="B225" s="13" t="s">
        <v>26</v>
      </c>
      <c r="C225" s="14" t="s">
        <v>27</v>
      </c>
      <c r="D225" s="15" t="s">
        <v>28</v>
      </c>
      <c r="E225" s="139" t="s">
        <v>29</v>
      </c>
      <c r="F225" s="197"/>
    </row>
    <row r="226" spans="1:6" x14ac:dyDescent="0.2">
      <c r="A226" s="16" t="s">
        <v>152</v>
      </c>
      <c r="B226" s="16" t="s">
        <v>31</v>
      </c>
      <c r="C226" s="17"/>
      <c r="D226" s="17"/>
      <c r="E226" s="17"/>
      <c r="F226" s="18">
        <v>0</v>
      </c>
    </row>
    <row r="227" spans="1:6" x14ac:dyDescent="0.2">
      <c r="A227" s="191"/>
      <c r="B227" s="141"/>
      <c r="C227" s="142"/>
      <c r="D227" s="130"/>
      <c r="E227" s="39"/>
      <c r="F227" s="130"/>
    </row>
    <row r="228" spans="1:6" x14ac:dyDescent="0.2">
      <c r="A228" s="190" t="s">
        <v>153</v>
      </c>
      <c r="B228" s="257" t="s">
        <v>48</v>
      </c>
      <c r="C228" s="257"/>
      <c r="D228" s="257"/>
      <c r="E228" s="133"/>
      <c r="F228" s="129">
        <v>0</v>
      </c>
    </row>
    <row r="229" spans="1:6" x14ac:dyDescent="0.2">
      <c r="A229" s="143"/>
      <c r="B229" s="143"/>
      <c r="C229" s="143"/>
      <c r="D229" s="191"/>
      <c r="E229" s="191"/>
      <c r="F229" s="131"/>
    </row>
    <row r="230" spans="1:6" x14ac:dyDescent="0.2">
      <c r="A230" s="187" t="s">
        <v>154</v>
      </c>
      <c r="B230" s="190" t="s">
        <v>50</v>
      </c>
      <c r="C230" s="127"/>
      <c r="D230" s="127"/>
      <c r="E230" s="127"/>
      <c r="F230" s="128">
        <v>0</v>
      </c>
    </row>
    <row r="231" spans="1:6" ht="12" customHeight="1" x14ac:dyDescent="0.2">
      <c r="A231" s="34"/>
      <c r="B231" s="34"/>
      <c r="C231" s="191"/>
      <c r="D231" s="191"/>
      <c r="E231" s="191"/>
      <c r="F231" s="130"/>
    </row>
    <row r="232" spans="1:6" x14ac:dyDescent="0.2">
      <c r="A232" s="190" t="s">
        <v>155</v>
      </c>
      <c r="B232" s="190" t="s">
        <v>52</v>
      </c>
      <c r="C232" s="127"/>
      <c r="D232" s="127"/>
      <c r="E232" s="127"/>
      <c r="F232" s="128">
        <v>0</v>
      </c>
    </row>
    <row r="233" spans="1:6" ht="12" customHeight="1" x14ac:dyDescent="0.2">
      <c r="A233" s="191"/>
      <c r="B233" s="191"/>
      <c r="C233" s="191"/>
      <c r="D233" s="191"/>
      <c r="E233" s="191"/>
      <c r="F233" s="125"/>
    </row>
    <row r="234" spans="1:6" ht="18" customHeight="1" x14ac:dyDescent="0.2">
      <c r="A234" s="190" t="s">
        <v>156</v>
      </c>
      <c r="B234" s="190" t="s">
        <v>54</v>
      </c>
      <c r="C234" s="133"/>
      <c r="D234" s="133"/>
      <c r="E234" s="133"/>
      <c r="F234" s="129">
        <v>0</v>
      </c>
    </row>
    <row r="235" spans="1:6" x14ac:dyDescent="0.2">
      <c r="A235" s="191"/>
      <c r="B235" s="196"/>
      <c r="C235" s="196"/>
      <c r="D235" s="196"/>
      <c r="E235" s="191"/>
      <c r="F235" s="125"/>
    </row>
    <row r="236" spans="1:6" ht="12.75" customHeight="1" x14ac:dyDescent="0.2">
      <c r="A236" s="190" t="s">
        <v>157</v>
      </c>
      <c r="B236" s="257" t="s">
        <v>56</v>
      </c>
      <c r="C236" s="257"/>
      <c r="D236" s="42"/>
      <c r="E236" s="127"/>
      <c r="F236" s="129">
        <v>0</v>
      </c>
    </row>
    <row r="237" spans="1:6" x14ac:dyDescent="0.2">
      <c r="A237" s="144"/>
      <c r="B237" s="145"/>
      <c r="C237" s="145"/>
      <c r="D237" s="145"/>
      <c r="E237" s="144"/>
      <c r="F237" s="146"/>
    </row>
    <row r="238" spans="1:6" ht="19.5" customHeight="1" x14ac:dyDescent="0.2">
      <c r="A238" s="195" t="s">
        <v>158</v>
      </c>
      <c r="B238" s="190" t="s">
        <v>159</v>
      </c>
      <c r="C238" s="99"/>
      <c r="D238" s="99"/>
      <c r="E238" s="147"/>
      <c r="F238" s="129">
        <v>0</v>
      </c>
    </row>
    <row r="239" spans="1:6" ht="12.75" customHeight="1" x14ac:dyDescent="0.2">
      <c r="A239" s="191"/>
      <c r="B239" s="196"/>
      <c r="C239" s="196"/>
      <c r="D239" s="196"/>
      <c r="E239" s="191"/>
      <c r="F239" s="125"/>
    </row>
    <row r="240" spans="1:6" ht="19.5" x14ac:dyDescent="0.2">
      <c r="A240" s="190" t="s">
        <v>160</v>
      </c>
      <c r="B240" s="190" t="s">
        <v>60</v>
      </c>
      <c r="C240" s="42"/>
      <c r="D240" s="42"/>
      <c r="E240" s="127"/>
      <c r="F240" s="128">
        <f>SUM(D247)</f>
        <v>260000</v>
      </c>
    </row>
    <row r="241" spans="1:9" x14ac:dyDescent="0.2">
      <c r="A241" s="190"/>
      <c r="B241" s="190"/>
      <c r="C241" s="42"/>
      <c r="D241" s="42"/>
      <c r="E241" s="127"/>
      <c r="F241" s="128"/>
    </row>
    <row r="242" spans="1:9" x14ac:dyDescent="0.2">
      <c r="A242" s="34"/>
      <c r="B242" s="34"/>
      <c r="C242" s="196"/>
      <c r="D242" s="196"/>
      <c r="E242" s="191"/>
      <c r="F242" s="130"/>
    </row>
    <row r="243" spans="1:9" ht="12.75" customHeight="1" x14ac:dyDescent="0.2">
      <c r="A243" s="116" t="s">
        <v>32</v>
      </c>
      <c r="B243" s="261" t="s">
        <v>161</v>
      </c>
      <c r="C243" s="261"/>
      <c r="D243" s="261"/>
      <c r="E243" s="261"/>
      <c r="F243" s="148"/>
    </row>
    <row r="244" spans="1:9" ht="13.5" customHeight="1" x14ac:dyDescent="0.2">
      <c r="A244" s="191"/>
      <c r="B244" s="149" t="s">
        <v>34</v>
      </c>
      <c r="C244" s="150" t="s">
        <v>162</v>
      </c>
      <c r="D244" s="111">
        <v>250000</v>
      </c>
      <c r="E244" s="25" t="s">
        <v>43</v>
      </c>
      <c r="F244" s="151">
        <v>26000</v>
      </c>
    </row>
    <row r="245" spans="1:9" ht="20.25" customHeight="1" x14ac:dyDescent="0.2">
      <c r="A245" s="191"/>
      <c r="B245" s="47"/>
      <c r="C245" s="39"/>
      <c r="D245" s="35"/>
      <c r="E245" s="25" t="s">
        <v>105</v>
      </c>
      <c r="F245" s="26">
        <v>224000</v>
      </c>
    </row>
    <row r="246" spans="1:9" ht="13.5" customHeight="1" x14ac:dyDescent="0.2">
      <c r="A246" s="191"/>
      <c r="B246" s="24" t="s">
        <v>37</v>
      </c>
      <c r="C246" s="101" t="s">
        <v>162</v>
      </c>
      <c r="D246" s="62">
        <v>10000</v>
      </c>
      <c r="E246" s="109" t="s">
        <v>43</v>
      </c>
      <c r="F246" s="62">
        <f>D246</f>
        <v>10000</v>
      </c>
    </row>
    <row r="247" spans="1:9" ht="13.5" customHeight="1" x14ac:dyDescent="0.2">
      <c r="A247" s="191"/>
      <c r="B247" s="31"/>
      <c r="C247" s="94" t="s">
        <v>38</v>
      </c>
      <c r="D247" s="75">
        <f>SUM(D244:D246)</f>
        <v>260000</v>
      </c>
      <c r="E247" s="34"/>
      <c r="F247" s="35"/>
    </row>
    <row r="248" spans="1:9" ht="20.25" customHeight="1" x14ac:dyDescent="0.2">
      <c r="A248"/>
      <c r="B248" s="191"/>
      <c r="C248" s="141"/>
      <c r="D248" s="39"/>
      <c r="E248" s="130"/>
      <c r="F248" s="39"/>
    </row>
    <row r="249" spans="1:9" ht="12" customHeight="1" x14ac:dyDescent="0.2">
      <c r="A249" s="190" t="s">
        <v>163</v>
      </c>
      <c r="B249" s="187" t="s">
        <v>62</v>
      </c>
      <c r="C249" s="187"/>
      <c r="D249" s="187"/>
      <c r="E249" s="127"/>
      <c r="F249" s="127"/>
    </row>
    <row r="250" spans="1:9" ht="12" customHeight="1" x14ac:dyDescent="0.2">
      <c r="A250" s="188"/>
      <c r="B250" s="255"/>
      <c r="C250" s="255"/>
      <c r="D250" s="188"/>
      <c r="E250" s="188"/>
      <c r="F250" s="132"/>
    </row>
    <row r="251" spans="1:9" ht="12" customHeight="1" x14ac:dyDescent="0.2">
      <c r="A251" s="187" t="s">
        <v>164</v>
      </c>
      <c r="B251" s="250" t="s">
        <v>64</v>
      </c>
      <c r="C251" s="250"/>
      <c r="D251" s="250"/>
      <c r="E251" s="133"/>
      <c r="F251" s="129">
        <v>0</v>
      </c>
    </row>
    <row r="252" spans="1:9" x14ac:dyDescent="0.2">
      <c r="A252" s="51"/>
      <c r="B252" s="51"/>
      <c r="C252" s="185"/>
      <c r="D252" s="185"/>
      <c r="E252" s="135"/>
      <c r="F252" s="136"/>
      <c r="H252" s="19"/>
    </row>
    <row r="253" spans="1:9" ht="23.25" customHeight="1" x14ac:dyDescent="0.2">
      <c r="A253" s="9" t="s">
        <v>165</v>
      </c>
      <c r="B253" s="256" t="s">
        <v>166</v>
      </c>
      <c r="C253" s="256"/>
      <c r="D253" s="256"/>
      <c r="E253" s="189"/>
      <c r="F253" s="189"/>
    </row>
    <row r="254" spans="1:9" x14ac:dyDescent="0.2">
      <c r="A254" s="10"/>
      <c r="B254" s="10"/>
      <c r="C254" s="10"/>
      <c r="D254" s="10"/>
      <c r="E254" s="192" t="s">
        <v>24</v>
      </c>
      <c r="F254" s="12">
        <f>SUM(F256,F258,F260,F264,F262,F266,F268,F270,F272,F274)</f>
        <v>0</v>
      </c>
    </row>
    <row r="255" spans="1:9" ht="15" customHeight="1" x14ac:dyDescent="0.2">
      <c r="A255" s="13" t="s">
        <v>25</v>
      </c>
      <c r="B255" s="13" t="s">
        <v>26</v>
      </c>
      <c r="C255" s="14" t="s">
        <v>27</v>
      </c>
      <c r="D255" s="15" t="s">
        <v>28</v>
      </c>
      <c r="E255" s="153" t="s">
        <v>167</v>
      </c>
      <c r="F255" s="197"/>
      <c r="I255" s="7"/>
    </row>
    <row r="256" spans="1:9" x14ac:dyDescent="0.2">
      <c r="A256" s="187" t="s">
        <v>168</v>
      </c>
      <c r="B256" s="190" t="s">
        <v>169</v>
      </c>
      <c r="C256" s="133"/>
      <c r="D256" s="133"/>
      <c r="E256" s="133"/>
      <c r="F256" s="129">
        <v>0</v>
      </c>
    </row>
    <row r="257" spans="1:16" ht="21.75" customHeight="1" x14ac:dyDescent="0.2">
      <c r="A257" s="188"/>
      <c r="B257" s="47"/>
      <c r="C257" s="188"/>
      <c r="D257" s="130"/>
      <c r="E257" s="188"/>
      <c r="F257" s="131"/>
      <c r="L257" s="39"/>
    </row>
    <row r="258" spans="1:16" x14ac:dyDescent="0.2">
      <c r="A258" s="187" t="s">
        <v>170</v>
      </c>
      <c r="B258" s="257" t="s">
        <v>48</v>
      </c>
      <c r="C258" s="257"/>
      <c r="D258" s="257"/>
      <c r="E258" s="127"/>
      <c r="F258" s="128">
        <v>0</v>
      </c>
    </row>
    <row r="259" spans="1:16" ht="19.5" customHeight="1" x14ac:dyDescent="0.2">
      <c r="A259" s="191"/>
      <c r="B259" s="258"/>
      <c r="C259" s="258"/>
      <c r="D259" s="258"/>
      <c r="E259" s="191"/>
      <c r="F259" s="125"/>
    </row>
    <row r="260" spans="1:16" s="115" customFormat="1" ht="20.25" customHeight="1" x14ac:dyDescent="0.2">
      <c r="A260" s="187" t="s">
        <v>171</v>
      </c>
      <c r="B260" s="190" t="s">
        <v>50</v>
      </c>
      <c r="C260" s="127"/>
      <c r="D260" s="127"/>
      <c r="E260" s="127"/>
      <c r="F260" s="128">
        <v>0</v>
      </c>
      <c r="H260" s="47"/>
      <c r="I260" s="39"/>
      <c r="J260" s="35"/>
      <c r="K260" s="39"/>
      <c r="L260" s="35"/>
      <c r="M260" s="3"/>
      <c r="N260" s="3"/>
      <c r="O260" s="3"/>
      <c r="P260" s="3"/>
    </row>
    <row r="261" spans="1:16" s="115" customFormat="1" ht="20.25" customHeight="1" x14ac:dyDescent="0.2">
      <c r="A261" s="191"/>
      <c r="B261" s="191"/>
      <c r="C261" s="191"/>
      <c r="D261" s="191"/>
      <c r="E261" s="191"/>
      <c r="F261" s="125"/>
      <c r="H261" s="47"/>
      <c r="I261" s="39"/>
      <c r="J261" s="35"/>
      <c r="K261" s="39"/>
      <c r="L261" s="35"/>
      <c r="M261" s="3"/>
      <c r="N261" s="3"/>
      <c r="O261" s="3"/>
      <c r="P261" s="3"/>
    </row>
    <row r="262" spans="1:16" ht="20.25" customHeight="1" x14ac:dyDescent="0.2">
      <c r="A262" s="187" t="s">
        <v>172</v>
      </c>
      <c r="B262" s="190" t="s">
        <v>52</v>
      </c>
      <c r="C262" s="127"/>
      <c r="D262" s="127"/>
      <c r="E262" s="127"/>
      <c r="F262" s="128">
        <v>0</v>
      </c>
    </row>
    <row r="263" spans="1:16" ht="20.25" customHeight="1" x14ac:dyDescent="0.2">
      <c r="A263" s="191"/>
      <c r="B263" s="191"/>
      <c r="C263" s="191"/>
      <c r="D263" s="191"/>
      <c r="E263" s="191"/>
      <c r="F263" s="125"/>
    </row>
    <row r="264" spans="1:16" ht="29.25" customHeight="1" x14ac:dyDescent="0.2">
      <c r="A264" s="187" t="s">
        <v>173</v>
      </c>
      <c r="B264" s="190" t="s">
        <v>54</v>
      </c>
      <c r="C264" s="127"/>
      <c r="D264" s="127"/>
      <c r="E264" s="127"/>
      <c r="F264" s="128">
        <v>0</v>
      </c>
    </row>
    <row r="265" spans="1:16" ht="20.25" customHeight="1" x14ac:dyDescent="0.2">
      <c r="A265" s="191"/>
      <c r="B265" s="191"/>
      <c r="C265" s="191"/>
      <c r="D265" s="191"/>
      <c r="E265" s="191"/>
      <c r="F265" s="125"/>
    </row>
    <row r="266" spans="1:16" ht="12" customHeight="1" x14ac:dyDescent="0.2">
      <c r="A266" s="187" t="s">
        <v>174</v>
      </c>
      <c r="B266" s="190" t="s">
        <v>56</v>
      </c>
      <c r="C266" s="127"/>
      <c r="D266" s="127"/>
      <c r="E266" s="127"/>
      <c r="F266" s="128">
        <v>0</v>
      </c>
    </row>
    <row r="267" spans="1:16" ht="12" customHeight="1" x14ac:dyDescent="0.2">
      <c r="A267" s="191"/>
      <c r="B267" s="191"/>
      <c r="C267" s="191"/>
      <c r="D267" s="191"/>
      <c r="E267" s="191"/>
      <c r="F267" s="125"/>
    </row>
    <row r="268" spans="1:16" ht="12.75" customHeight="1" x14ac:dyDescent="0.2">
      <c r="A268" s="187" t="s">
        <v>175</v>
      </c>
      <c r="B268" s="190" t="s">
        <v>58</v>
      </c>
      <c r="C268" s="133"/>
      <c r="D268" s="133"/>
      <c r="E268" s="133"/>
      <c r="F268" s="129">
        <v>0</v>
      </c>
    </row>
    <row r="269" spans="1:16" x14ac:dyDescent="0.2">
      <c r="A269" s="188"/>
      <c r="B269" s="47"/>
      <c r="C269" s="188"/>
      <c r="D269" s="130"/>
      <c r="E269" s="188"/>
      <c r="F269" s="131"/>
    </row>
    <row r="270" spans="1:16" ht="19.5" x14ac:dyDescent="0.2">
      <c r="A270" s="187" t="s">
        <v>176</v>
      </c>
      <c r="B270" s="190" t="s">
        <v>60</v>
      </c>
      <c r="C270" s="133"/>
      <c r="D270" s="133"/>
      <c r="E270" s="133"/>
      <c r="F270" s="129">
        <v>0</v>
      </c>
    </row>
    <row r="271" spans="1:16" x14ac:dyDescent="0.2">
      <c r="A271" s="188"/>
      <c r="B271" s="188"/>
      <c r="C271" s="188"/>
      <c r="D271" s="130"/>
      <c r="E271" s="188"/>
      <c r="F271" s="131"/>
    </row>
    <row r="272" spans="1:16" x14ac:dyDescent="0.2">
      <c r="A272" s="187" t="s">
        <v>177</v>
      </c>
      <c r="B272" s="259" t="s">
        <v>62</v>
      </c>
      <c r="C272" s="259"/>
      <c r="D272" s="259"/>
      <c r="E272" s="133"/>
      <c r="F272" s="129">
        <v>0</v>
      </c>
    </row>
    <row r="273" spans="1:6" ht="20.25" customHeight="1" x14ac:dyDescent="0.2">
      <c r="A273" s="51"/>
      <c r="B273" s="34"/>
      <c r="C273" s="135"/>
      <c r="D273" s="135"/>
      <c r="E273" s="135"/>
      <c r="F273" s="136"/>
    </row>
    <row r="274" spans="1:6" ht="10.5" customHeight="1" x14ac:dyDescent="0.2">
      <c r="A274" s="187" t="s">
        <v>178</v>
      </c>
      <c r="B274" s="250" t="s">
        <v>64</v>
      </c>
      <c r="C274" s="250"/>
      <c r="D274" s="250"/>
      <c r="E274" s="133"/>
      <c r="F274" s="129">
        <v>0</v>
      </c>
    </row>
    <row r="275" spans="1:6" x14ac:dyDescent="0.2">
      <c r="A275" s="51"/>
      <c r="B275" s="51"/>
      <c r="C275" s="185"/>
      <c r="D275" s="185"/>
      <c r="E275" s="135"/>
      <c r="F275" s="136"/>
    </row>
    <row r="276" spans="1:6" ht="17.25" customHeight="1" x14ac:dyDescent="0.2">
      <c r="A276" s="251" t="s">
        <v>179</v>
      </c>
      <c r="B276" s="251"/>
      <c r="C276" s="251"/>
      <c r="D276" s="251"/>
      <c r="E276" s="251"/>
      <c r="F276" s="12">
        <f>SUM(F254,F224,F197,F59,F28)</f>
        <v>4937276.96</v>
      </c>
    </row>
    <row r="277" spans="1:6" ht="12.75" customHeight="1" x14ac:dyDescent="0.2">
      <c r="A277" s="143"/>
      <c r="B277" s="143"/>
      <c r="C277" s="143"/>
      <c r="D277" s="188"/>
      <c r="E277" s="188"/>
      <c r="F277" s="131"/>
    </row>
    <row r="278" spans="1:6" ht="15" customHeight="1" x14ac:dyDescent="0.2">
      <c r="A278" s="252" t="s">
        <v>180</v>
      </c>
      <c r="B278" s="253"/>
      <c r="C278" s="253"/>
      <c r="D278" s="253"/>
      <c r="E278" s="254"/>
      <c r="F278" s="154"/>
    </row>
    <row r="279" spans="1:6" ht="12" customHeight="1" x14ac:dyDescent="0.2">
      <c r="A279" s="248" t="s">
        <v>10</v>
      </c>
      <c r="B279" s="249"/>
      <c r="C279" s="249"/>
      <c r="D279" s="249"/>
      <c r="E279" s="155">
        <f>SUM(F256,F226,F199,F61,F30)</f>
        <v>3105676.83</v>
      </c>
      <c r="F279" s="186"/>
    </row>
    <row r="280" spans="1:6" ht="12" customHeight="1" x14ac:dyDescent="0.2">
      <c r="A280" s="248" t="s">
        <v>11</v>
      </c>
      <c r="B280" s="249"/>
      <c r="C280" s="249"/>
      <c r="D280" s="249"/>
      <c r="E280" s="155">
        <f>SUM(F258,F228,F205,F106,F40)</f>
        <v>285000</v>
      </c>
      <c r="F280" s="186"/>
    </row>
    <row r="281" spans="1:6" ht="12" customHeight="1" x14ac:dyDescent="0.2">
      <c r="A281" s="248" t="s">
        <v>12</v>
      </c>
      <c r="B281" s="249"/>
      <c r="C281" s="249"/>
      <c r="D281" s="249"/>
      <c r="E281" s="155">
        <f>SUM(F260,F230,F207,F119,F42)</f>
        <v>0</v>
      </c>
      <c r="F281" s="186"/>
    </row>
    <row r="282" spans="1:6" ht="12.75" customHeight="1" x14ac:dyDescent="0.2">
      <c r="A282" s="248" t="s">
        <v>13</v>
      </c>
      <c r="B282" s="249"/>
      <c r="C282" s="249"/>
      <c r="D282" s="249"/>
      <c r="E282" s="155">
        <f>SUM(F262,F232,F209,F44,F121)</f>
        <v>0</v>
      </c>
      <c r="F282" s="186"/>
    </row>
    <row r="283" spans="1:6" ht="12" customHeight="1" x14ac:dyDescent="0.2">
      <c r="A283" s="248" t="s">
        <v>14</v>
      </c>
      <c r="B283" s="249"/>
      <c r="C283" s="249"/>
      <c r="D283" s="249"/>
      <c r="E283" s="155">
        <f>SUM(F264,F234,F211,F123,F46)</f>
        <v>170000</v>
      </c>
      <c r="F283" s="186"/>
    </row>
    <row r="284" spans="1:6" ht="12" customHeight="1" x14ac:dyDescent="0.2">
      <c r="A284" s="248" t="s">
        <v>15</v>
      </c>
      <c r="B284" s="249"/>
      <c r="C284" s="249"/>
      <c r="D284" s="249"/>
      <c r="E284" s="155">
        <f>SUM(F266,F236,F213,F129,F48)</f>
        <v>168172.75</v>
      </c>
      <c r="F284" s="186"/>
    </row>
    <row r="285" spans="1:6" ht="12.75" customHeight="1" x14ac:dyDescent="0.2">
      <c r="A285" s="248" t="s">
        <v>16</v>
      </c>
      <c r="B285" s="249"/>
      <c r="C285" s="249"/>
      <c r="D285" s="249"/>
      <c r="E285" s="155">
        <f>SUM(F268,F238,F215,F145,F50)</f>
        <v>558348.65</v>
      </c>
      <c r="F285" s="186"/>
    </row>
    <row r="286" spans="1:6" ht="12" customHeight="1" x14ac:dyDescent="0.2">
      <c r="A286" s="248" t="s">
        <v>17</v>
      </c>
      <c r="B286" s="249"/>
      <c r="C286" s="249"/>
      <c r="D286" s="249"/>
      <c r="E286" s="155">
        <f>SUM(F270,F240,F217,F173,F52)</f>
        <v>260000</v>
      </c>
      <c r="F286" s="186"/>
    </row>
    <row r="287" spans="1:6" ht="12.75" customHeight="1" x14ac:dyDescent="0.2">
      <c r="A287" s="248" t="s">
        <v>18</v>
      </c>
      <c r="B287" s="249"/>
      <c r="C287" s="249"/>
      <c r="D287" s="249"/>
      <c r="E287" s="155">
        <f>SUM(F272,F249,F219,F175,F54)</f>
        <v>0</v>
      </c>
      <c r="F287" s="186"/>
    </row>
    <row r="288" spans="1:6" x14ac:dyDescent="0.2">
      <c r="A288" s="243" t="s">
        <v>19</v>
      </c>
      <c r="B288" s="244"/>
      <c r="C288" s="244"/>
      <c r="D288" s="244"/>
      <c r="E288" s="155">
        <f>SUM(F274,F251,F221,F177,F56)</f>
        <v>390078.73</v>
      </c>
      <c r="F288" s="186"/>
    </row>
    <row r="289" spans="1:7" ht="12" customHeight="1" x14ac:dyDescent="0.2">
      <c r="A289" s="156" t="s">
        <v>38</v>
      </c>
      <c r="B289" s="157"/>
      <c r="C289" s="157"/>
      <c r="D289" s="157"/>
      <c r="E289" s="158">
        <f>SUM(E279:E288)</f>
        <v>4937276.9600000009</v>
      </c>
      <c r="F289" s="131"/>
    </row>
    <row r="290" spans="1:7" ht="12" customHeight="1" x14ac:dyDescent="0.2">
      <c r="A290" s="143"/>
      <c r="B290" s="143"/>
      <c r="C290" s="143"/>
      <c r="D290" s="188"/>
      <c r="E290" s="188"/>
      <c r="F290" s="131"/>
    </row>
    <row r="291" spans="1:7" ht="12" customHeight="1" x14ac:dyDescent="0.2">
      <c r="A291" s="241" t="s">
        <v>181</v>
      </c>
      <c r="B291" s="241"/>
      <c r="C291" s="241"/>
      <c r="D291" s="241"/>
      <c r="E291" s="241"/>
      <c r="F291" s="241"/>
    </row>
    <row r="292" spans="1:7" ht="12.75" customHeight="1" x14ac:dyDescent="0.2">
      <c r="A292" s="242"/>
      <c r="B292" s="242"/>
      <c r="C292" s="242"/>
      <c r="D292" s="242"/>
      <c r="E292" s="242"/>
      <c r="F292" s="242"/>
    </row>
    <row r="293" spans="1:7" ht="18" customHeight="1" x14ac:dyDescent="0.2">
      <c r="A293" s="245" t="s">
        <v>182</v>
      </c>
      <c r="B293" s="245"/>
      <c r="C293" s="245"/>
      <c r="D293" s="245"/>
      <c r="E293" s="245"/>
      <c r="F293" s="245"/>
    </row>
    <row r="294" spans="1:7" ht="15" customHeight="1" x14ac:dyDescent="0.2">
      <c r="A294" s="159"/>
      <c r="B294" s="160" t="s">
        <v>183</v>
      </c>
      <c r="C294" s="21"/>
      <c r="D294" s="21"/>
      <c r="E294" s="161">
        <f>SUM(F36+F38+F63+F72+F75+F78+F79+F83+F87+F88+F92+F95+F99+F100+F101+F115+F116+F132+F135+F158+F159+F163+F166+F171+F188+F193+F203+F244+F246+F141+F180)</f>
        <v>1564000</v>
      </c>
      <c r="F294" s="162"/>
      <c r="G294" s="19"/>
    </row>
    <row r="295" spans="1:7" ht="23.25" customHeight="1" x14ac:dyDescent="0.2">
      <c r="A295" s="159"/>
      <c r="B295" s="184" t="s">
        <v>184</v>
      </c>
      <c r="C295" s="191"/>
      <c r="D295" s="191"/>
      <c r="E295" s="164">
        <f>SUM(F110+F125)</f>
        <v>88000</v>
      </c>
      <c r="F295" s="162"/>
    </row>
    <row r="296" spans="1:7" ht="12.75" customHeight="1" x14ac:dyDescent="0.2">
      <c r="A296" s="159"/>
      <c r="B296" s="165" t="s">
        <v>185</v>
      </c>
      <c r="C296" s="144"/>
      <c r="D296" s="144"/>
      <c r="E296" s="166"/>
      <c r="F296" s="162"/>
    </row>
    <row r="297" spans="1:7" ht="12.75" customHeight="1" x14ac:dyDescent="0.2">
      <c r="A297" s="159"/>
      <c r="B297" s="184" t="s">
        <v>186</v>
      </c>
      <c r="C297" s="191"/>
      <c r="D297" s="191"/>
      <c r="E297" s="164">
        <f>SUM(F167+F202)</f>
        <v>18000</v>
      </c>
      <c r="F297" s="162"/>
    </row>
    <row r="298" spans="1:7" ht="12.75" customHeight="1" x14ac:dyDescent="0.2">
      <c r="A298" s="159"/>
      <c r="B298" s="184" t="s">
        <v>187</v>
      </c>
      <c r="C298" s="191"/>
      <c r="D298" s="191"/>
      <c r="E298" s="164">
        <f>SUM(F189)</f>
        <v>10000</v>
      </c>
      <c r="F298" s="162"/>
    </row>
    <row r="299" spans="1:7" ht="12.75" customHeight="1" x14ac:dyDescent="0.2">
      <c r="A299" s="159"/>
      <c r="B299" s="246" t="s">
        <v>188</v>
      </c>
      <c r="C299" s="247"/>
      <c r="D299" s="191"/>
      <c r="E299" s="167"/>
      <c r="F299" s="162"/>
      <c r="G299" s="19"/>
    </row>
    <row r="300" spans="1:7" ht="12.75" customHeight="1" x14ac:dyDescent="0.2">
      <c r="A300" s="159"/>
      <c r="B300" s="184" t="s">
        <v>189</v>
      </c>
      <c r="C300" s="185"/>
      <c r="D300" s="191"/>
      <c r="E300" s="164">
        <f>SUM(F32+F33+F67+F68+F109+F111+F138+F148+F149+F153+F154+F179+F184+F82)</f>
        <v>2897276.96</v>
      </c>
      <c r="F300" s="162"/>
      <c r="G300" s="19"/>
    </row>
    <row r="301" spans="1:7" ht="12.75" customHeight="1" x14ac:dyDescent="0.2">
      <c r="A301" s="159"/>
      <c r="B301" s="184" t="s">
        <v>190</v>
      </c>
      <c r="C301" s="185"/>
      <c r="D301" s="191"/>
      <c r="E301" s="164">
        <f>SUM(F126+F245)</f>
        <v>360000</v>
      </c>
      <c r="F301" s="162"/>
    </row>
    <row r="302" spans="1:7" x14ac:dyDescent="0.2">
      <c r="A302" s="159"/>
      <c r="B302" s="168" t="s">
        <v>191</v>
      </c>
      <c r="C302" s="169"/>
      <c r="D302" s="169"/>
      <c r="E302" s="170"/>
      <c r="F302" s="162"/>
    </row>
    <row r="303" spans="1:7" ht="24.75" customHeight="1" x14ac:dyDescent="0.2">
      <c r="A303" s="159"/>
      <c r="B303" s="171" t="s">
        <v>192</v>
      </c>
      <c r="C303" s="172"/>
      <c r="D303" s="172"/>
      <c r="E303" s="173">
        <f>SUM(E294:E302)</f>
        <v>4937276.96</v>
      </c>
      <c r="F303" s="162"/>
      <c r="G303" s="235">
        <v>4937276.96</v>
      </c>
    </row>
    <row r="304" spans="1:7" ht="15.75" customHeight="1" x14ac:dyDescent="0.2">
      <c r="A304" s="191"/>
      <c r="B304" s="174"/>
      <c r="C304" s="175"/>
      <c r="D304" s="175"/>
      <c r="E304" s="176"/>
      <c r="F304" s="125"/>
    </row>
    <row r="305" spans="1:16" x14ac:dyDescent="0.2">
      <c r="A305" s="183"/>
      <c r="B305" s="178"/>
      <c r="C305" s="178"/>
      <c r="D305" s="178"/>
      <c r="E305" s="178"/>
      <c r="F305" s="178"/>
    </row>
    <row r="306" spans="1:16" ht="21.75" customHeight="1" x14ac:dyDescent="0.2">
      <c r="A306" s="241" t="s">
        <v>193</v>
      </c>
      <c r="B306" s="241"/>
      <c r="C306" s="241"/>
      <c r="D306" s="241"/>
      <c r="E306" s="241"/>
      <c r="F306" s="241"/>
    </row>
    <row r="307" spans="1:16" ht="12.75" customHeight="1" x14ac:dyDescent="0.2">
      <c r="A307" s="242" t="s">
        <v>195</v>
      </c>
      <c r="B307" s="242"/>
      <c r="C307" s="242"/>
      <c r="D307" s="242"/>
      <c r="E307" s="242"/>
      <c r="F307" s="242"/>
      <c r="G307" s="19"/>
    </row>
    <row r="308" spans="1:16" ht="12.75" customHeight="1" x14ac:dyDescent="0.2"/>
    <row r="309" spans="1:16" x14ac:dyDescent="0.2">
      <c r="A309" s="241" t="s">
        <v>194</v>
      </c>
      <c r="B309" s="241"/>
      <c r="C309" s="241"/>
      <c r="D309" s="241"/>
      <c r="E309" s="241"/>
      <c r="F309" s="241"/>
    </row>
    <row r="310" spans="1:16" x14ac:dyDescent="0.2">
      <c r="A310" s="242" t="s">
        <v>196</v>
      </c>
      <c r="B310" s="242"/>
      <c r="C310" s="242"/>
      <c r="D310" s="242"/>
      <c r="E310" s="242"/>
      <c r="F310" s="242"/>
    </row>
    <row r="311" spans="1:16" s="19" customFormat="1" x14ac:dyDescent="0.2">
      <c r="A311" s="3"/>
      <c r="B311" s="179" t="s">
        <v>198</v>
      </c>
      <c r="C311" s="179"/>
      <c r="D311" s="179"/>
      <c r="E311" s="180" t="s">
        <v>197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s="19" customFormat="1" x14ac:dyDescent="0.2">
      <c r="A312" s="3"/>
      <c r="B312" s="179" t="s">
        <v>201</v>
      </c>
      <c r="C312" s="179"/>
      <c r="D312" s="179"/>
      <c r="E312" s="179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s="19" customFormat="1" x14ac:dyDescent="0.2">
      <c r="A313" s="3"/>
      <c r="B313" s="179" t="s">
        <v>200</v>
      </c>
      <c r="C313" s="179"/>
      <c r="D313" s="179"/>
      <c r="E313" s="179" t="s">
        <v>199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6" spans="1:16" s="19" customFormat="1" ht="12.75" customHeight="1" x14ac:dyDescent="0.2">
      <c r="A316" s="3"/>
      <c r="B316" s="3"/>
      <c r="C316" s="3"/>
      <c r="D316" s="3"/>
      <c r="E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s="19" customFormat="1" ht="25.5" customHeight="1" x14ac:dyDescent="0.2">
      <c r="A317" s="3"/>
      <c r="B317" s="3"/>
      <c r="C317" s="3"/>
      <c r="D317" s="3"/>
      <c r="E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s="19" customFormat="1" ht="12.75" customHeight="1" x14ac:dyDescent="0.2">
      <c r="A318" s="3"/>
      <c r="B318" s="3"/>
      <c r="C318" s="3"/>
      <c r="D318" s="3"/>
      <c r="E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20" spans="1:16" s="19" customFormat="1" ht="12.75" customHeight="1" x14ac:dyDescent="0.2">
      <c r="A320" s="3"/>
      <c r="B320" s="3"/>
      <c r="C320" s="3"/>
      <c r="D320" s="3"/>
      <c r="E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s="19" customFormat="1" ht="12.75" customHeight="1" x14ac:dyDescent="0.2">
      <c r="A321" s="3"/>
      <c r="B321" s="3"/>
      <c r="C321" s="3"/>
      <c r="D321" s="3"/>
      <c r="E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3" spans="1:16" s="19" customFormat="1" ht="12.75" customHeight="1" x14ac:dyDescent="0.2">
      <c r="A323" s="3"/>
      <c r="B323" s="3"/>
      <c r="C323" s="3"/>
      <c r="D323" s="3"/>
      <c r="E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s="19" customFormat="1" ht="12.75" customHeight="1" x14ac:dyDescent="0.2">
      <c r="A324" s="3"/>
      <c r="B324" s="3"/>
      <c r="C324" s="3"/>
      <c r="D324" s="3"/>
      <c r="E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</sheetData>
  <mergeCells count="109">
    <mergeCell ref="A9:F9"/>
    <mergeCell ref="A10:F10"/>
    <mergeCell ref="A11:F11"/>
    <mergeCell ref="A13:F13"/>
    <mergeCell ref="A14:F14"/>
    <mergeCell ref="A15:F15"/>
    <mergeCell ref="A2:F2"/>
    <mergeCell ref="A4:F4"/>
    <mergeCell ref="A5:F5"/>
    <mergeCell ref="A6:F6"/>
    <mergeCell ref="A7:F7"/>
    <mergeCell ref="A8:F8"/>
    <mergeCell ref="A22:F22"/>
    <mergeCell ref="A23:F23"/>
    <mergeCell ref="A24:F24"/>
    <mergeCell ref="A25:F25"/>
    <mergeCell ref="A26:F26"/>
    <mergeCell ref="B27:F27"/>
    <mergeCell ref="A16:F16"/>
    <mergeCell ref="A17:F17"/>
    <mergeCell ref="A18:F18"/>
    <mergeCell ref="A19:F19"/>
    <mergeCell ref="A20:F20"/>
    <mergeCell ref="A21:F21"/>
    <mergeCell ref="B54:D54"/>
    <mergeCell ref="B56:D56"/>
    <mergeCell ref="B58:F58"/>
    <mergeCell ref="E60:F60"/>
    <mergeCell ref="B62:D62"/>
    <mergeCell ref="H62:J62"/>
    <mergeCell ref="E29:F29"/>
    <mergeCell ref="B31:D31"/>
    <mergeCell ref="B35:D35"/>
    <mergeCell ref="B37:D37"/>
    <mergeCell ref="B40:D40"/>
    <mergeCell ref="B41:D41"/>
    <mergeCell ref="B86:D86"/>
    <mergeCell ref="H86:J86"/>
    <mergeCell ref="B91:D91"/>
    <mergeCell ref="B94:D94"/>
    <mergeCell ref="B98:C98"/>
    <mergeCell ref="B104:D104"/>
    <mergeCell ref="B66:D66"/>
    <mergeCell ref="B71:D71"/>
    <mergeCell ref="B74:D74"/>
    <mergeCell ref="B77:D77"/>
    <mergeCell ref="H77:J77"/>
    <mergeCell ref="B81:D81"/>
    <mergeCell ref="B131:D131"/>
    <mergeCell ref="B134:D134"/>
    <mergeCell ref="B137:D137"/>
    <mergeCell ref="B147:D147"/>
    <mergeCell ref="B152:D152"/>
    <mergeCell ref="B157:D157"/>
    <mergeCell ref="B140:D140"/>
    <mergeCell ref="B106:D106"/>
    <mergeCell ref="B107:D107"/>
    <mergeCell ref="B108:D108"/>
    <mergeCell ref="B114:C114"/>
    <mergeCell ref="B124:D124"/>
    <mergeCell ref="B127:C127"/>
    <mergeCell ref="B178:D178"/>
    <mergeCell ref="B183:D183"/>
    <mergeCell ref="B187:E187"/>
    <mergeCell ref="B192:D192"/>
    <mergeCell ref="B196:E196"/>
    <mergeCell ref="B201:E201"/>
    <mergeCell ref="B162:D162"/>
    <mergeCell ref="B165:D165"/>
    <mergeCell ref="B170:D170"/>
    <mergeCell ref="B175:D175"/>
    <mergeCell ref="B176:C176"/>
    <mergeCell ref="B177:D177"/>
    <mergeCell ref="B228:D228"/>
    <mergeCell ref="B236:C236"/>
    <mergeCell ref="B243:E243"/>
    <mergeCell ref="B250:C250"/>
    <mergeCell ref="B251:D251"/>
    <mergeCell ref="B253:D253"/>
    <mergeCell ref="B205:D205"/>
    <mergeCell ref="B206:D206"/>
    <mergeCell ref="B219:D219"/>
    <mergeCell ref="B220:C220"/>
    <mergeCell ref="B221:D221"/>
    <mergeCell ref="B223:D223"/>
    <mergeCell ref="A279:D279"/>
    <mergeCell ref="A280:D280"/>
    <mergeCell ref="A281:D281"/>
    <mergeCell ref="A282:D282"/>
    <mergeCell ref="A283:D283"/>
    <mergeCell ref="A284:D284"/>
    <mergeCell ref="B258:D258"/>
    <mergeCell ref="B259:D259"/>
    <mergeCell ref="B272:D272"/>
    <mergeCell ref="B274:D274"/>
    <mergeCell ref="A276:E276"/>
    <mergeCell ref="A278:E278"/>
    <mergeCell ref="A293:F293"/>
    <mergeCell ref="B299:C299"/>
    <mergeCell ref="A306:F306"/>
    <mergeCell ref="A307:F307"/>
    <mergeCell ref="A309:F309"/>
    <mergeCell ref="A310:F310"/>
    <mergeCell ref="A285:D285"/>
    <mergeCell ref="A286:D286"/>
    <mergeCell ref="A287:D287"/>
    <mergeCell ref="A288:D288"/>
    <mergeCell ref="A291:F291"/>
    <mergeCell ref="A292:F29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abSelected="1" topLeftCell="A283" zoomScaleNormal="100" workbookViewId="0">
      <selection activeCell="E294" sqref="E294"/>
    </sheetView>
  </sheetViews>
  <sheetFormatPr defaultRowHeight="12.75" x14ac:dyDescent="0.2"/>
  <cols>
    <col min="1" max="1" width="7.83203125" style="3" customWidth="1"/>
    <col min="2" max="2" width="31.33203125" style="3" customWidth="1"/>
    <col min="3" max="3" width="11.1640625" style="3" customWidth="1"/>
    <col min="4" max="4" width="23" style="3" customWidth="1"/>
    <col min="5" max="5" width="20.1640625" style="3" customWidth="1"/>
    <col min="6" max="6" width="15.33203125" style="19" customWidth="1"/>
    <col min="7" max="7" width="15.6640625" style="3" bestFit="1" customWidth="1"/>
    <col min="8" max="9" width="9.33203125" style="3"/>
    <col min="10" max="10" width="12.83203125" style="3" bestFit="1" customWidth="1"/>
    <col min="11" max="16384" width="9.33203125" style="3"/>
  </cols>
  <sheetData>
    <row r="1" spans="1:10" ht="17.100000000000001" customHeight="1" x14ac:dyDescent="0.2">
      <c r="A1" s="209"/>
      <c r="B1" s="209"/>
      <c r="C1" s="209"/>
      <c r="D1" s="209"/>
      <c r="E1" s="209"/>
      <c r="F1" s="2"/>
    </row>
    <row r="2" spans="1:10" ht="20.25" customHeight="1" x14ac:dyDescent="0.2">
      <c r="A2" s="249" t="s">
        <v>220</v>
      </c>
      <c r="B2" s="276"/>
      <c r="C2" s="276"/>
      <c r="D2" s="276"/>
      <c r="E2" s="276"/>
      <c r="F2" s="276"/>
    </row>
    <row r="3" spans="1:10" ht="9.75" customHeight="1" x14ac:dyDescent="0.2">
      <c r="A3" s="199"/>
      <c r="B3" s="200"/>
      <c r="C3" s="200"/>
      <c r="D3" s="200"/>
      <c r="E3" s="200"/>
      <c r="F3" s="6"/>
    </row>
    <row r="4" spans="1:10" ht="29.25" customHeight="1" x14ac:dyDescent="0.2">
      <c r="A4" s="241" t="s">
        <v>224</v>
      </c>
      <c r="B4" s="277"/>
      <c r="C4" s="277"/>
      <c r="D4" s="277"/>
      <c r="E4" s="277"/>
      <c r="F4" s="277"/>
    </row>
    <row r="5" spans="1:10" ht="17.45" customHeight="1" x14ac:dyDescent="0.2">
      <c r="A5" s="241" t="s">
        <v>2</v>
      </c>
      <c r="B5" s="241"/>
      <c r="C5" s="241"/>
      <c r="D5" s="241"/>
      <c r="E5" s="241"/>
      <c r="F5" s="241"/>
    </row>
    <row r="6" spans="1:10" ht="12.75" customHeight="1" x14ac:dyDescent="0.2">
      <c r="A6" s="249" t="s">
        <v>221</v>
      </c>
      <c r="B6" s="249"/>
      <c r="C6" s="249"/>
      <c r="D6" s="249"/>
      <c r="E6" s="249"/>
      <c r="F6" s="249"/>
    </row>
    <row r="7" spans="1:10" ht="12" customHeight="1" x14ac:dyDescent="0.2">
      <c r="A7" s="249" t="s">
        <v>222</v>
      </c>
      <c r="B7" s="249"/>
      <c r="C7" s="249"/>
      <c r="D7" s="249"/>
      <c r="E7" s="249"/>
      <c r="F7" s="249"/>
    </row>
    <row r="8" spans="1:10" ht="11.25" customHeight="1" x14ac:dyDescent="0.2">
      <c r="A8" s="249"/>
      <c r="B8" s="249"/>
      <c r="C8" s="249"/>
      <c r="D8" s="249"/>
      <c r="E8" s="249"/>
      <c r="F8" s="249"/>
    </row>
    <row r="9" spans="1:10" ht="19.7" customHeight="1" x14ac:dyDescent="0.2">
      <c r="A9" s="249" t="s">
        <v>21</v>
      </c>
      <c r="B9" s="249"/>
      <c r="C9" s="249"/>
      <c r="D9" s="249"/>
      <c r="E9" s="249"/>
      <c r="F9" s="249"/>
    </row>
    <row r="10" spans="1:10" ht="16.5" customHeight="1" x14ac:dyDescent="0.2">
      <c r="A10" s="9" t="s">
        <v>22</v>
      </c>
      <c r="B10" s="275" t="s">
        <v>23</v>
      </c>
      <c r="C10" s="275"/>
      <c r="D10" s="275"/>
      <c r="E10" s="275"/>
      <c r="F10" s="275"/>
    </row>
    <row r="11" spans="1:10" ht="9.75" customHeight="1" x14ac:dyDescent="0.2">
      <c r="A11" s="10"/>
      <c r="B11" s="10"/>
      <c r="C11" s="10"/>
      <c r="D11" s="10"/>
      <c r="E11" s="206" t="s">
        <v>24</v>
      </c>
      <c r="F11" s="12">
        <f>SUM(F13,F23,F25,F29,F27,F31,F33,F35,F37,F39)</f>
        <v>1199695</v>
      </c>
    </row>
    <row r="12" spans="1:10" ht="14.25" customHeight="1" x14ac:dyDescent="0.2">
      <c r="A12" s="13" t="s">
        <v>25</v>
      </c>
      <c r="B12" s="13" t="s">
        <v>26</v>
      </c>
      <c r="C12" s="14" t="s">
        <v>27</v>
      </c>
      <c r="D12" s="15" t="s">
        <v>28</v>
      </c>
      <c r="E12" s="272" t="s">
        <v>29</v>
      </c>
      <c r="F12" s="272"/>
    </row>
    <row r="13" spans="1:10" ht="12.75" customHeight="1" x14ac:dyDescent="0.2">
      <c r="A13" s="16" t="s">
        <v>30</v>
      </c>
      <c r="B13" s="16" t="s">
        <v>31</v>
      </c>
      <c r="C13" s="17"/>
      <c r="D13" s="17"/>
      <c r="E13" s="17"/>
      <c r="F13" s="18">
        <f>SUM(D17,D19,D21,)</f>
        <v>1199695</v>
      </c>
      <c r="J13" s="19"/>
    </row>
    <row r="14" spans="1:10" ht="15" customHeight="1" x14ac:dyDescent="0.2">
      <c r="A14" s="20" t="s">
        <v>32</v>
      </c>
      <c r="B14" s="273" t="s">
        <v>33</v>
      </c>
      <c r="C14" s="273"/>
      <c r="D14" s="273"/>
      <c r="E14" s="21"/>
      <c r="F14" s="22"/>
      <c r="J14" s="19"/>
    </row>
    <row r="15" spans="1:10" ht="18.75" customHeight="1" x14ac:dyDescent="0.2">
      <c r="A15" s="207"/>
      <c r="B15" s="24" t="s">
        <v>34</v>
      </c>
      <c r="C15" s="25" t="s">
        <v>35</v>
      </c>
      <c r="D15" s="26">
        <f>1301302.67-244607.67</f>
        <v>1056695</v>
      </c>
      <c r="E15" s="25" t="s">
        <v>36</v>
      </c>
      <c r="F15" s="26">
        <f>+D15</f>
        <v>1056695</v>
      </c>
      <c r="J15" s="19"/>
    </row>
    <row r="16" spans="1:10" ht="23.25" customHeight="1" x14ac:dyDescent="0.2">
      <c r="A16" s="207"/>
      <c r="B16" s="27" t="s">
        <v>37</v>
      </c>
      <c r="C16" s="25" t="s">
        <v>35</v>
      </c>
      <c r="D16" s="28">
        <v>61000</v>
      </c>
      <c r="E16" s="25" t="s">
        <v>36</v>
      </c>
      <c r="F16" s="26">
        <f>+D16</f>
        <v>61000</v>
      </c>
      <c r="J16" s="19"/>
    </row>
    <row r="17" spans="1:7" ht="23.25" customHeight="1" x14ac:dyDescent="0.2">
      <c r="A17" s="209"/>
      <c r="B17" s="31"/>
      <c r="C17" s="32" t="s">
        <v>38</v>
      </c>
      <c r="D17" s="33">
        <f>SUM(D14:D16)</f>
        <v>1117695</v>
      </c>
      <c r="E17" s="34"/>
      <c r="F17" s="35"/>
      <c r="G17" s="7"/>
    </row>
    <row r="18" spans="1:7" ht="23.25" customHeight="1" x14ac:dyDescent="0.2">
      <c r="A18" s="20" t="s">
        <v>39</v>
      </c>
      <c r="B18" s="274" t="s">
        <v>40</v>
      </c>
      <c r="C18" s="274"/>
      <c r="D18" s="274"/>
      <c r="E18" s="21"/>
      <c r="F18" s="22"/>
    </row>
    <row r="19" spans="1:7" ht="18" customHeight="1" x14ac:dyDescent="0.2">
      <c r="A19" s="207"/>
      <c r="B19" s="27" t="s">
        <v>41</v>
      </c>
      <c r="C19" s="25" t="s">
        <v>42</v>
      </c>
      <c r="D19" s="26">
        <v>20000</v>
      </c>
      <c r="E19" s="38" t="s">
        <v>43</v>
      </c>
      <c r="F19" s="26">
        <f>+D19</f>
        <v>20000</v>
      </c>
    </row>
    <row r="20" spans="1:7" ht="20.25" customHeight="1" x14ac:dyDescent="0.2">
      <c r="A20" s="20" t="s">
        <v>44</v>
      </c>
      <c r="B20" s="274" t="s">
        <v>45</v>
      </c>
      <c r="C20" s="274"/>
      <c r="D20" s="274"/>
      <c r="E20" s="21"/>
      <c r="F20" s="22"/>
    </row>
    <row r="21" spans="1:7" ht="21" customHeight="1" x14ac:dyDescent="0.2">
      <c r="A21" s="207"/>
      <c r="B21" s="27" t="s">
        <v>46</v>
      </c>
      <c r="C21" s="25" t="s">
        <v>42</v>
      </c>
      <c r="D21" s="26">
        <v>62000</v>
      </c>
      <c r="E21" s="38" t="s">
        <v>43</v>
      </c>
      <c r="F21" s="26">
        <f>SUM(D21)</f>
        <v>62000</v>
      </c>
    </row>
    <row r="22" spans="1:7" ht="20.25" customHeight="1" x14ac:dyDescent="0.2">
      <c r="A22" s="207"/>
      <c r="B22" s="27"/>
      <c r="C22" s="39"/>
      <c r="D22" s="35"/>
      <c r="E22" s="40"/>
      <c r="F22" s="35"/>
    </row>
    <row r="23" spans="1:7" ht="18.75" customHeight="1" x14ac:dyDescent="0.2">
      <c r="A23" s="201" t="s">
        <v>47</v>
      </c>
      <c r="B23" s="257" t="s">
        <v>48</v>
      </c>
      <c r="C23" s="257"/>
      <c r="D23" s="257"/>
      <c r="E23" s="42"/>
      <c r="F23" s="43">
        <v>0</v>
      </c>
    </row>
    <row r="24" spans="1:7" ht="18.75" customHeight="1" x14ac:dyDescent="0.2">
      <c r="A24" s="207"/>
      <c r="B24" s="269"/>
      <c r="C24" s="269"/>
      <c r="D24" s="269"/>
      <c r="E24" s="204"/>
      <c r="F24" s="45"/>
    </row>
    <row r="25" spans="1:7" ht="23.25" customHeight="1" x14ac:dyDescent="0.2">
      <c r="A25" s="201" t="s">
        <v>49</v>
      </c>
      <c r="B25" s="201" t="s">
        <v>50</v>
      </c>
      <c r="C25" s="42"/>
      <c r="D25" s="42"/>
      <c r="E25" s="42"/>
      <c r="F25" s="43">
        <v>0</v>
      </c>
    </row>
    <row r="26" spans="1:7" ht="12" customHeight="1" x14ac:dyDescent="0.2">
      <c r="A26" s="207"/>
      <c r="B26" s="204"/>
      <c r="C26" s="204"/>
      <c r="D26" s="204"/>
      <c r="E26" s="204"/>
      <c r="F26" s="45"/>
    </row>
    <row r="27" spans="1:7" ht="23.25" customHeight="1" x14ac:dyDescent="0.2">
      <c r="A27" s="201" t="s">
        <v>51</v>
      </c>
      <c r="B27" s="201" t="s">
        <v>52</v>
      </c>
      <c r="C27" s="42"/>
      <c r="D27" s="42"/>
      <c r="E27" s="42"/>
      <c r="F27" s="43">
        <v>0</v>
      </c>
    </row>
    <row r="28" spans="1:7" ht="9" customHeight="1" x14ac:dyDescent="0.2">
      <c r="A28" s="207"/>
      <c r="B28" s="204"/>
      <c r="C28" s="204"/>
      <c r="D28" s="204"/>
      <c r="E28" s="204"/>
      <c r="F28" s="45"/>
    </row>
    <row r="29" spans="1:7" ht="8.85" customHeight="1" x14ac:dyDescent="0.2">
      <c r="A29" s="201" t="s">
        <v>53</v>
      </c>
      <c r="B29" s="201" t="s">
        <v>54</v>
      </c>
      <c r="C29" s="42"/>
      <c r="D29" s="42"/>
      <c r="E29" s="42"/>
      <c r="F29" s="43">
        <v>0</v>
      </c>
    </row>
    <row r="30" spans="1:7" ht="9" customHeight="1" x14ac:dyDescent="0.2">
      <c r="A30" s="207"/>
      <c r="B30" s="204"/>
      <c r="C30" s="204"/>
      <c r="D30" s="204"/>
      <c r="E30" s="204"/>
      <c r="F30" s="45"/>
    </row>
    <row r="31" spans="1:7" ht="8.85" customHeight="1" x14ac:dyDescent="0.2">
      <c r="A31" s="201" t="s">
        <v>55</v>
      </c>
      <c r="B31" s="201" t="s">
        <v>56</v>
      </c>
      <c r="C31" s="42"/>
      <c r="D31" s="42"/>
      <c r="E31" s="42"/>
      <c r="F31" s="43">
        <v>0</v>
      </c>
    </row>
    <row r="32" spans="1:7" ht="9" customHeight="1" x14ac:dyDescent="0.2">
      <c r="A32" s="207"/>
      <c r="B32" s="204"/>
      <c r="C32" s="204"/>
      <c r="D32" s="204"/>
      <c r="E32" s="204"/>
      <c r="F32" s="45"/>
    </row>
    <row r="33" spans="1:6" ht="8.85" customHeight="1" x14ac:dyDescent="0.2">
      <c r="A33" s="201" t="s">
        <v>57</v>
      </c>
      <c r="B33" s="201" t="s">
        <v>58</v>
      </c>
      <c r="C33" s="42"/>
      <c r="D33" s="42"/>
      <c r="E33" s="42"/>
      <c r="F33" s="43">
        <v>0</v>
      </c>
    </row>
    <row r="34" spans="1:6" ht="9" customHeight="1" x14ac:dyDescent="0.2">
      <c r="A34" s="207"/>
      <c r="B34" s="47"/>
      <c r="C34" s="39"/>
      <c r="D34" s="35"/>
      <c r="E34" s="39"/>
      <c r="F34" s="35"/>
    </row>
    <row r="35" spans="1:6" ht="12" customHeight="1" x14ac:dyDescent="0.2">
      <c r="A35" s="201" t="s">
        <v>59</v>
      </c>
      <c r="B35" s="201" t="s">
        <v>60</v>
      </c>
      <c r="C35" s="42"/>
      <c r="D35" s="42"/>
      <c r="E35" s="42"/>
      <c r="F35" s="43">
        <v>0</v>
      </c>
    </row>
    <row r="36" spans="1:6" ht="11.25" customHeight="1" x14ac:dyDescent="0.2">
      <c r="A36" s="209"/>
      <c r="B36" s="208"/>
      <c r="C36" s="208"/>
      <c r="D36" s="35"/>
      <c r="E36" s="208"/>
      <c r="F36" s="49"/>
    </row>
    <row r="37" spans="1:6" x14ac:dyDescent="0.2">
      <c r="A37" s="210" t="s">
        <v>61</v>
      </c>
      <c r="B37" s="257" t="s">
        <v>62</v>
      </c>
      <c r="C37" s="265"/>
      <c r="D37" s="265"/>
      <c r="E37" s="42"/>
      <c r="F37" s="43">
        <v>0</v>
      </c>
    </row>
    <row r="38" spans="1:6" ht="12" customHeight="1" x14ac:dyDescent="0.2">
      <c r="A38" s="34"/>
      <c r="B38" s="34"/>
      <c r="C38" s="204"/>
      <c r="D38" s="204"/>
      <c r="E38" s="204"/>
      <c r="F38" s="35"/>
    </row>
    <row r="39" spans="1:6" x14ac:dyDescent="0.2">
      <c r="A39" s="210" t="s">
        <v>63</v>
      </c>
      <c r="B39" s="257" t="s">
        <v>64</v>
      </c>
      <c r="C39" s="265"/>
      <c r="D39" s="265"/>
      <c r="E39" s="42"/>
      <c r="F39" s="43">
        <v>0</v>
      </c>
    </row>
    <row r="40" spans="1:6" ht="12" customHeight="1" x14ac:dyDescent="0.2">
      <c r="A40" s="51"/>
      <c r="B40" s="34"/>
      <c r="C40" s="202"/>
      <c r="D40" s="202"/>
      <c r="E40" s="204"/>
      <c r="F40" s="35"/>
    </row>
    <row r="41" spans="1:6" ht="12" customHeight="1" x14ac:dyDescent="0.2">
      <c r="A41" s="9" t="s">
        <v>65</v>
      </c>
      <c r="B41" s="271" t="s">
        <v>66</v>
      </c>
      <c r="C41" s="271"/>
      <c r="D41" s="271"/>
      <c r="E41" s="271"/>
      <c r="F41" s="271"/>
    </row>
    <row r="42" spans="1:6" ht="16.5" customHeight="1" x14ac:dyDescent="0.2">
      <c r="A42" s="10"/>
      <c r="B42" s="53"/>
      <c r="C42" s="53"/>
      <c r="D42" s="53"/>
      <c r="E42" s="206" t="s">
        <v>24</v>
      </c>
      <c r="F42" s="54">
        <f>SUM(F44,F89,F102,F106,F112,F128,F156,F158,F160)</f>
        <v>3457581.96</v>
      </c>
    </row>
    <row r="43" spans="1:6" ht="11.25" customHeight="1" x14ac:dyDescent="0.2">
      <c r="A43" s="13" t="s">
        <v>25</v>
      </c>
      <c r="B43" s="55" t="s">
        <v>26</v>
      </c>
      <c r="C43" s="14" t="s">
        <v>27</v>
      </c>
      <c r="D43" s="56" t="s">
        <v>28</v>
      </c>
      <c r="E43" s="272" t="s">
        <v>29</v>
      </c>
      <c r="F43" s="272"/>
    </row>
    <row r="44" spans="1:6" ht="14.25" customHeight="1" x14ac:dyDescent="0.2">
      <c r="A44" s="57" t="s">
        <v>67</v>
      </c>
      <c r="B44" s="16" t="s">
        <v>31</v>
      </c>
      <c r="C44" s="58"/>
      <c r="D44" s="58"/>
      <c r="E44" s="58"/>
      <c r="F44" s="59">
        <f>SUM(D46,D52,D55,D58,D63,D67,D70,D75,D78,D85,D71)</f>
        <v>1885981.83</v>
      </c>
    </row>
    <row r="45" spans="1:6" ht="12.75" customHeight="1" x14ac:dyDescent="0.2">
      <c r="A45" s="20" t="s">
        <v>32</v>
      </c>
      <c r="B45" s="266" t="s">
        <v>202</v>
      </c>
      <c r="C45" s="266"/>
      <c r="D45" s="266"/>
      <c r="E45" s="60"/>
      <c r="F45" s="61"/>
    </row>
    <row r="46" spans="1:6" ht="18" customHeight="1" x14ac:dyDescent="0.2">
      <c r="A46" s="207"/>
      <c r="B46" s="31" t="s">
        <v>69</v>
      </c>
      <c r="C46" s="25" t="s">
        <v>70</v>
      </c>
      <c r="D46" s="107">
        <v>25000</v>
      </c>
      <c r="E46" s="38" t="s">
        <v>43</v>
      </c>
      <c r="F46" s="225">
        <f>SUM(D46)</f>
        <v>25000</v>
      </c>
    </row>
    <row r="47" spans="1:6" ht="18" customHeight="1" x14ac:dyDescent="0.2">
      <c r="A47" s="207"/>
      <c r="B47" s="47"/>
      <c r="C47" s="39"/>
      <c r="D47" s="35"/>
      <c r="E47" s="39"/>
      <c r="F47" s="35"/>
    </row>
    <row r="48" spans="1:6" ht="24" customHeight="1" x14ac:dyDescent="0.2">
      <c r="A48" s="207"/>
      <c r="B48" s="47"/>
      <c r="C48" s="39"/>
      <c r="D48" s="35"/>
      <c r="E48" s="40"/>
      <c r="F48" s="35"/>
    </row>
    <row r="49" spans="1:6" ht="19.5" customHeight="1" x14ac:dyDescent="0.2">
      <c r="A49" s="20" t="s">
        <v>39</v>
      </c>
      <c r="B49" s="266" t="s">
        <v>71</v>
      </c>
      <c r="C49" s="266"/>
      <c r="D49" s="266"/>
      <c r="E49" s="60"/>
      <c r="F49" s="61"/>
    </row>
    <row r="50" spans="1:6" ht="21" customHeight="1" x14ac:dyDescent="0.2">
      <c r="A50" s="207"/>
      <c r="B50" s="24" t="s">
        <v>34</v>
      </c>
      <c r="C50" s="66" t="s">
        <v>35</v>
      </c>
      <c r="D50" s="67">
        <f>650624.16+64942.92</f>
        <v>715567.08000000007</v>
      </c>
      <c r="E50" s="25" t="s">
        <v>36</v>
      </c>
      <c r="F50" s="68">
        <f>SUM(D50)</f>
        <v>715567.08000000007</v>
      </c>
    </row>
    <row r="51" spans="1:6" ht="24.75" customHeight="1" x14ac:dyDescent="0.2">
      <c r="A51" s="207"/>
      <c r="B51" s="31" t="s">
        <v>37</v>
      </c>
      <c r="C51" s="25" t="s">
        <v>35</v>
      </c>
      <c r="D51" s="26">
        <v>20750</v>
      </c>
      <c r="E51" s="25" t="s">
        <v>36</v>
      </c>
      <c r="F51" s="68">
        <f>SUM(D51)</f>
        <v>20750</v>
      </c>
    </row>
    <row r="52" spans="1:6" ht="19.5" customHeight="1" x14ac:dyDescent="0.2">
      <c r="A52" s="207"/>
      <c r="B52" s="47"/>
      <c r="C52" s="69" t="s">
        <v>38</v>
      </c>
      <c r="D52" s="49">
        <f>SUM(D50:D51)</f>
        <v>736317.08000000007</v>
      </c>
      <c r="E52" s="34"/>
      <c r="F52" s="35"/>
    </row>
    <row r="53" spans="1:6" ht="9.75" customHeight="1" x14ac:dyDescent="0.2">
      <c r="A53" s="207"/>
      <c r="B53" s="27"/>
      <c r="C53" s="70"/>
      <c r="D53" s="64"/>
      <c r="E53" s="65"/>
      <c r="F53" s="64"/>
    </row>
    <row r="54" spans="1:6" ht="14.25" customHeight="1" x14ac:dyDescent="0.2">
      <c r="A54" s="20" t="s">
        <v>44</v>
      </c>
      <c r="B54" s="266" t="s">
        <v>72</v>
      </c>
      <c r="C54" s="266"/>
      <c r="D54" s="266"/>
      <c r="E54" s="60"/>
      <c r="F54" s="61"/>
    </row>
    <row r="55" spans="1:6" ht="21.75" customHeight="1" x14ac:dyDescent="0.2">
      <c r="A55" s="207"/>
      <c r="B55" s="24" t="s">
        <v>46</v>
      </c>
      <c r="C55" s="25" t="s">
        <v>42</v>
      </c>
      <c r="D55" s="62">
        <v>272000</v>
      </c>
      <c r="E55" s="38" t="s">
        <v>43</v>
      </c>
      <c r="F55" s="62">
        <f>SUM(D55)</f>
        <v>272000</v>
      </c>
    </row>
    <row r="56" spans="1:6" ht="12.75" customHeight="1" x14ac:dyDescent="0.2">
      <c r="A56" s="71"/>
      <c r="B56" s="31"/>
      <c r="C56" s="72"/>
      <c r="D56" s="73"/>
      <c r="E56" s="74"/>
      <c r="F56" s="75"/>
    </row>
    <row r="57" spans="1:6" ht="25.5" customHeight="1" x14ac:dyDescent="0.2">
      <c r="A57" s="76" t="s">
        <v>73</v>
      </c>
      <c r="B57" s="270" t="s">
        <v>74</v>
      </c>
      <c r="C57" s="267"/>
      <c r="D57" s="270"/>
      <c r="E57" s="77"/>
      <c r="F57" s="78"/>
    </row>
    <row r="58" spans="1:6" ht="20.25" customHeight="1" x14ac:dyDescent="0.2">
      <c r="A58" s="207"/>
      <c r="B58" s="81" t="s">
        <v>46</v>
      </c>
      <c r="C58" s="25" t="s">
        <v>42</v>
      </c>
      <c r="D58" s="62">
        <v>100000</v>
      </c>
      <c r="E58" s="38" t="s">
        <v>43</v>
      </c>
      <c r="F58" s="63">
        <f>SUM(D58)</f>
        <v>100000</v>
      </c>
    </row>
    <row r="59" spans="1:6" ht="21" customHeight="1" x14ac:dyDescent="0.2">
      <c r="A59" s="209"/>
      <c r="B59" s="27"/>
      <c r="C59" s="208"/>
      <c r="D59" s="64"/>
      <c r="E59" s="79"/>
      <c r="F59" s="80"/>
    </row>
    <row r="60" spans="1:6" ht="18" customHeight="1" x14ac:dyDescent="0.2">
      <c r="A60" s="20" t="s">
        <v>75</v>
      </c>
      <c r="B60" s="266" t="s">
        <v>227</v>
      </c>
      <c r="C60" s="266"/>
      <c r="D60" s="266"/>
      <c r="E60" s="60"/>
      <c r="F60" s="61"/>
    </row>
    <row r="61" spans="1:6" ht="20.25" customHeight="1" x14ac:dyDescent="0.2">
      <c r="A61" s="207"/>
      <c r="B61" s="24" t="s">
        <v>34</v>
      </c>
      <c r="C61" s="25" t="s">
        <v>77</v>
      </c>
      <c r="D61" s="63">
        <v>186500</v>
      </c>
      <c r="E61" s="38" t="s">
        <v>43</v>
      </c>
      <c r="F61" s="62">
        <f>SUM(D61)</f>
        <v>186500</v>
      </c>
    </row>
    <row r="62" spans="1:6" ht="20.25" customHeight="1" x14ac:dyDescent="0.2">
      <c r="A62" s="207"/>
      <c r="B62" s="81" t="s">
        <v>37</v>
      </c>
      <c r="C62" s="82" t="s">
        <v>77</v>
      </c>
      <c r="D62" s="83">
        <v>10000</v>
      </c>
      <c r="E62" s="38" t="s">
        <v>43</v>
      </c>
      <c r="F62" s="62">
        <f>SUM(D62)</f>
        <v>10000</v>
      </c>
    </row>
    <row r="63" spans="1:6" ht="19.5" customHeight="1" x14ac:dyDescent="0.2">
      <c r="A63" s="207"/>
      <c r="B63" s="47"/>
      <c r="C63" s="84" t="s">
        <v>38</v>
      </c>
      <c r="D63" s="85">
        <f>SUM(D61:D62)</f>
        <v>196500</v>
      </c>
      <c r="E63" s="34"/>
      <c r="F63" s="35"/>
    </row>
    <row r="64" spans="1:6" ht="12" customHeight="1" x14ac:dyDescent="0.2">
      <c r="A64" s="20" t="s">
        <v>78</v>
      </c>
      <c r="B64" s="266" t="s">
        <v>79</v>
      </c>
      <c r="C64" s="267"/>
      <c r="D64" s="267"/>
      <c r="E64" s="60"/>
      <c r="F64" s="61"/>
    </row>
    <row r="65" spans="1:7" ht="20.25" customHeight="1" x14ac:dyDescent="0.2">
      <c r="A65" s="207"/>
      <c r="B65" s="86" t="s">
        <v>34</v>
      </c>
      <c r="C65" s="87" t="s">
        <v>35</v>
      </c>
      <c r="D65" s="62">
        <v>179664.75</v>
      </c>
      <c r="E65" s="25" t="s">
        <v>36</v>
      </c>
      <c r="F65" s="62">
        <f>SUM(D65)</f>
        <v>179664.75</v>
      </c>
    </row>
    <row r="66" spans="1:7" ht="20.25" customHeight="1" x14ac:dyDescent="0.2">
      <c r="A66" s="207"/>
      <c r="B66" s="81" t="s">
        <v>37</v>
      </c>
      <c r="C66" s="88" t="s">
        <v>77</v>
      </c>
      <c r="D66" s="83">
        <v>20000</v>
      </c>
      <c r="E66" s="38" t="s">
        <v>43</v>
      </c>
      <c r="F66" s="62">
        <f>SUM(D66)</f>
        <v>20000</v>
      </c>
    </row>
    <row r="67" spans="1:7" ht="19.5" customHeight="1" x14ac:dyDescent="0.2">
      <c r="A67" s="207"/>
      <c r="B67" s="47"/>
      <c r="C67" s="84" t="s">
        <v>38</v>
      </c>
      <c r="D67" s="85">
        <f>SUM(D65:D66)</f>
        <v>199664.75</v>
      </c>
      <c r="E67" s="34"/>
      <c r="F67" s="35"/>
    </row>
    <row r="68" spans="1:7" ht="20.25" customHeight="1" x14ac:dyDescent="0.2">
      <c r="A68" s="207"/>
      <c r="B68" s="89"/>
      <c r="C68" s="39"/>
      <c r="D68" s="64"/>
      <c r="E68" s="65"/>
      <c r="F68" s="64"/>
    </row>
    <row r="69" spans="1:7" ht="15" customHeight="1" x14ac:dyDescent="0.2">
      <c r="A69" s="20" t="s">
        <v>80</v>
      </c>
      <c r="B69" s="266" t="s">
        <v>206</v>
      </c>
      <c r="C69" s="266"/>
      <c r="D69" s="266"/>
      <c r="E69" s="60"/>
      <c r="F69" s="61"/>
    </row>
    <row r="70" spans="1:7" ht="18.75" customHeight="1" x14ac:dyDescent="0.2">
      <c r="A70" s="207"/>
      <c r="B70" s="24" t="s">
        <v>34</v>
      </c>
      <c r="C70" s="66" t="s">
        <v>77</v>
      </c>
      <c r="D70" s="67">
        <f>175443.75+256.25</f>
        <v>175700</v>
      </c>
      <c r="E70" s="25" t="s">
        <v>43</v>
      </c>
      <c r="F70" s="67">
        <f>SUM(D70)</f>
        <v>175700</v>
      </c>
    </row>
    <row r="71" spans="1:7" ht="18.75" customHeight="1" x14ac:dyDescent="0.2">
      <c r="A71" s="207"/>
      <c r="B71" s="31" t="s">
        <v>37</v>
      </c>
      <c r="C71" s="25" t="s">
        <v>77</v>
      </c>
      <c r="D71" s="26">
        <v>7800</v>
      </c>
      <c r="E71" s="25" t="s">
        <v>43</v>
      </c>
      <c r="F71" s="26">
        <f>+D71</f>
        <v>7800</v>
      </c>
    </row>
    <row r="72" spans="1:7" ht="18.75" customHeight="1" x14ac:dyDescent="0.2">
      <c r="A72" s="207"/>
      <c r="B72" s="93"/>
      <c r="C72" s="84" t="s">
        <v>38</v>
      </c>
      <c r="D72" s="33">
        <f>+D71+D70</f>
        <v>183500</v>
      </c>
      <c r="E72" s="55"/>
      <c r="F72" s="28"/>
    </row>
    <row r="73" spans="1:7" ht="18.75" customHeight="1" x14ac:dyDescent="0.2">
      <c r="A73" s="207"/>
      <c r="C73" s="69"/>
      <c r="E73" s="39"/>
      <c r="F73" s="35"/>
      <c r="G73" s="7"/>
    </row>
    <row r="74" spans="1:7" ht="14.25" customHeight="1" x14ac:dyDescent="0.2">
      <c r="A74" s="20" t="s">
        <v>82</v>
      </c>
      <c r="B74" s="266" t="s">
        <v>83</v>
      </c>
      <c r="C74" s="266"/>
      <c r="D74" s="266"/>
      <c r="E74" s="60"/>
      <c r="F74" s="61"/>
    </row>
    <row r="75" spans="1:7" ht="19.5" customHeight="1" x14ac:dyDescent="0.2">
      <c r="A75" s="207"/>
      <c r="B75" s="24" t="s">
        <v>46</v>
      </c>
      <c r="C75" s="87" t="s">
        <v>42</v>
      </c>
      <c r="D75" s="62">
        <v>73000</v>
      </c>
      <c r="E75" s="38" t="s">
        <v>43</v>
      </c>
      <c r="F75" s="62">
        <f>SUM(D75)</f>
        <v>73000</v>
      </c>
    </row>
    <row r="76" spans="1:7" ht="11.25" customHeight="1" x14ac:dyDescent="0.2">
      <c r="A76" s="207"/>
      <c r="B76" s="47"/>
      <c r="C76" s="39"/>
      <c r="D76" s="35"/>
      <c r="E76" s="40"/>
      <c r="F76" s="35"/>
    </row>
    <row r="77" spans="1:7" ht="15.75" customHeight="1" x14ac:dyDescent="0.2">
      <c r="A77" s="20" t="s">
        <v>84</v>
      </c>
      <c r="B77" s="266" t="s">
        <v>76</v>
      </c>
      <c r="C77" s="266"/>
      <c r="D77" s="266"/>
      <c r="E77" s="60"/>
      <c r="F77" s="61"/>
    </row>
    <row r="78" spans="1:7" ht="18.75" customHeight="1" x14ac:dyDescent="0.2">
      <c r="A78" s="207"/>
      <c r="B78" s="24" t="s">
        <v>46</v>
      </c>
      <c r="C78" s="87" t="s">
        <v>42</v>
      </c>
      <c r="D78" s="62">
        <v>50000</v>
      </c>
      <c r="E78" s="38" t="s">
        <v>43</v>
      </c>
      <c r="F78" s="62">
        <f>SUM(D78)</f>
        <v>50000</v>
      </c>
    </row>
    <row r="79" spans="1:7" ht="11.25" customHeight="1" x14ac:dyDescent="0.2">
      <c r="A79" s="207"/>
      <c r="B79" s="31"/>
      <c r="C79" s="90"/>
      <c r="D79" s="73"/>
      <c r="E79" s="91"/>
      <c r="F79" s="73"/>
    </row>
    <row r="80" spans="1:7" ht="18" customHeight="1" x14ac:dyDescent="0.2">
      <c r="A80" s="92"/>
      <c r="B80" s="93"/>
      <c r="C80" s="94"/>
      <c r="D80" s="75"/>
      <c r="E80" s="95"/>
      <c r="F80" s="73"/>
    </row>
    <row r="81" spans="1:6" ht="17.25" customHeight="1" x14ac:dyDescent="0.2">
      <c r="A81" s="76" t="s">
        <v>86</v>
      </c>
      <c r="B81" s="267" t="s">
        <v>87</v>
      </c>
      <c r="C81" s="267"/>
      <c r="D81" s="77"/>
      <c r="E81" s="77"/>
      <c r="F81" s="78"/>
    </row>
    <row r="82" spans="1:6" ht="19.5" customHeight="1" x14ac:dyDescent="0.2">
      <c r="A82" s="76"/>
      <c r="B82" s="24" t="s">
        <v>46</v>
      </c>
      <c r="C82" s="87" t="s">
        <v>42</v>
      </c>
      <c r="D82" s="62">
        <v>25000</v>
      </c>
      <c r="E82" s="38" t="s">
        <v>43</v>
      </c>
      <c r="F82" s="62">
        <f>SUM(D82)</f>
        <v>25000</v>
      </c>
    </row>
    <row r="83" spans="1:6" ht="20.25" customHeight="1" x14ac:dyDescent="0.2">
      <c r="A83" s="207"/>
      <c r="B83" s="24" t="s">
        <v>69</v>
      </c>
      <c r="C83" s="87" t="s">
        <v>70</v>
      </c>
      <c r="D83" s="62">
        <v>25000</v>
      </c>
      <c r="E83" s="38" t="s">
        <v>43</v>
      </c>
      <c r="F83" s="62">
        <f t="shared" ref="F83:F84" si="0">SUM(D83)</f>
        <v>25000</v>
      </c>
    </row>
    <row r="84" spans="1:6" ht="18" customHeight="1" x14ac:dyDescent="0.2">
      <c r="A84" s="207"/>
      <c r="B84" s="24" t="s">
        <v>34</v>
      </c>
      <c r="C84" s="87" t="s">
        <v>77</v>
      </c>
      <c r="D84" s="62">
        <v>0</v>
      </c>
      <c r="E84" s="38" t="s">
        <v>43</v>
      </c>
      <c r="F84" s="62">
        <f t="shared" si="0"/>
        <v>0</v>
      </c>
    </row>
    <row r="85" spans="1:6" ht="10.5" customHeight="1" x14ac:dyDescent="0.2">
      <c r="A85" s="207"/>
      <c r="B85" s="31"/>
      <c r="C85" s="94" t="s">
        <v>38</v>
      </c>
      <c r="D85" s="75">
        <f>SUM(D82:D84)</f>
        <v>50000</v>
      </c>
      <c r="E85" s="95"/>
      <c r="F85" s="73"/>
    </row>
    <row r="86" spans="1:6" ht="11.25" customHeight="1" x14ac:dyDescent="0.2">
      <c r="A86" s="207"/>
      <c r="B86" s="47"/>
      <c r="C86" s="69"/>
      <c r="D86" s="49"/>
      <c r="E86" s="34"/>
      <c r="F86" s="35"/>
    </row>
    <row r="87" spans="1:6" ht="18.75" customHeight="1" x14ac:dyDescent="0.2">
      <c r="A87" s="20"/>
      <c r="B87" s="266"/>
      <c r="C87" s="266"/>
      <c r="D87" s="266"/>
      <c r="E87" s="96"/>
      <c r="F87" s="97"/>
    </row>
    <row r="88" spans="1:6" ht="21" customHeight="1" x14ac:dyDescent="0.2">
      <c r="A88" s="207"/>
      <c r="B88" s="47"/>
      <c r="C88" s="69"/>
      <c r="D88" s="49"/>
      <c r="E88" s="34"/>
      <c r="F88" s="35"/>
    </row>
    <row r="89" spans="1:6" ht="18.75" customHeight="1" x14ac:dyDescent="0.2">
      <c r="A89" s="205" t="s">
        <v>88</v>
      </c>
      <c r="B89" s="268" t="s">
        <v>89</v>
      </c>
      <c r="C89" s="268"/>
      <c r="D89" s="268"/>
      <c r="E89" s="99"/>
      <c r="F89" s="100">
        <f>SUM(D95,D100)</f>
        <v>285000</v>
      </c>
    </row>
    <row r="90" spans="1:6" ht="21" customHeight="1" x14ac:dyDescent="0.2">
      <c r="A90" s="207"/>
      <c r="B90" s="269"/>
      <c r="C90" s="269"/>
      <c r="D90" s="269"/>
      <c r="E90" s="204"/>
      <c r="F90" s="45"/>
    </row>
    <row r="91" spans="1:6" ht="21" customHeight="1" x14ac:dyDescent="0.2">
      <c r="A91" s="20" t="s">
        <v>32</v>
      </c>
      <c r="B91" s="266" t="s">
        <v>90</v>
      </c>
      <c r="C91" s="266"/>
      <c r="D91" s="266"/>
      <c r="E91" s="60"/>
      <c r="F91" s="61"/>
    </row>
    <row r="92" spans="1:6" ht="18.75" customHeight="1" x14ac:dyDescent="0.2">
      <c r="A92" s="207"/>
      <c r="B92" s="24" t="s">
        <v>34</v>
      </c>
      <c r="C92" s="87" t="s">
        <v>91</v>
      </c>
      <c r="D92" s="62">
        <v>235000</v>
      </c>
      <c r="E92" s="25" t="s">
        <v>36</v>
      </c>
      <c r="F92" s="62">
        <v>181000</v>
      </c>
    </row>
    <row r="93" spans="1:6" ht="20.25" customHeight="1" x14ac:dyDescent="0.2">
      <c r="A93" s="207"/>
      <c r="B93" s="24"/>
      <c r="C93" s="87"/>
      <c r="D93" s="62"/>
      <c r="E93" s="101" t="s">
        <v>92</v>
      </c>
      <c r="F93" s="62">
        <v>54000</v>
      </c>
    </row>
    <row r="94" spans="1:6" ht="20.25" customHeight="1" x14ac:dyDescent="0.2">
      <c r="A94" s="207"/>
      <c r="B94" s="24" t="s">
        <v>37</v>
      </c>
      <c r="C94" s="87" t="s">
        <v>91</v>
      </c>
      <c r="D94" s="62">
        <v>15000</v>
      </c>
      <c r="E94" s="25" t="s">
        <v>36</v>
      </c>
      <c r="F94" s="62">
        <f t="shared" ref="F94" si="1">SUM(D94)</f>
        <v>15000</v>
      </c>
    </row>
    <row r="95" spans="1:6" ht="18.75" customHeight="1" x14ac:dyDescent="0.2">
      <c r="A95" s="207"/>
      <c r="B95" s="27"/>
      <c r="C95" s="102" t="s">
        <v>38</v>
      </c>
      <c r="D95" s="80">
        <f>SUM(D92:D94)</f>
        <v>250000</v>
      </c>
      <c r="E95" s="103"/>
      <c r="F95" s="64"/>
    </row>
    <row r="96" spans="1:6" ht="9" customHeight="1" x14ac:dyDescent="0.2">
      <c r="A96" s="92"/>
      <c r="B96" s="104"/>
      <c r="C96" s="104"/>
      <c r="D96" s="104"/>
      <c r="E96" s="104"/>
      <c r="F96" s="105"/>
    </row>
    <row r="97" spans="1:6" ht="18.75" customHeight="1" x14ac:dyDescent="0.2">
      <c r="A97" s="76" t="s">
        <v>39</v>
      </c>
      <c r="B97" s="267" t="s">
        <v>93</v>
      </c>
      <c r="C97" s="267"/>
      <c r="D97" s="77"/>
      <c r="E97" s="77"/>
      <c r="F97" s="78"/>
    </row>
    <row r="98" spans="1:6" ht="21.75" customHeight="1" x14ac:dyDescent="0.2">
      <c r="A98" s="207"/>
      <c r="B98" s="24" t="s">
        <v>69</v>
      </c>
      <c r="C98" s="87" t="s">
        <v>94</v>
      </c>
      <c r="D98" s="62">
        <v>10000</v>
      </c>
      <c r="E98" s="106" t="s">
        <v>43</v>
      </c>
      <c r="F98" s="107">
        <f>SUM(D98)</f>
        <v>10000</v>
      </c>
    </row>
    <row r="99" spans="1:6" x14ac:dyDescent="0.2">
      <c r="A99" s="207"/>
      <c r="B99" s="31" t="s">
        <v>34</v>
      </c>
      <c r="C99" s="88" t="s">
        <v>95</v>
      </c>
      <c r="D99" s="107">
        <v>25000</v>
      </c>
      <c r="E99" s="106" t="s">
        <v>43</v>
      </c>
      <c r="F99" s="107">
        <f>SUM(D99)</f>
        <v>25000</v>
      </c>
    </row>
    <row r="100" spans="1:6" x14ac:dyDescent="0.2">
      <c r="A100" s="207"/>
      <c r="B100" s="47"/>
      <c r="C100" s="69" t="s">
        <v>38</v>
      </c>
      <c r="D100" s="49">
        <f>SUM(D98:D99)</f>
        <v>35000</v>
      </c>
      <c r="E100" s="34"/>
      <c r="F100" s="35"/>
    </row>
    <row r="101" spans="1:6" ht="11.25" customHeight="1" x14ac:dyDescent="0.2">
      <c r="A101" s="207"/>
      <c r="B101" s="47"/>
      <c r="C101" s="69"/>
      <c r="D101" s="49"/>
      <c r="E101" s="34"/>
      <c r="F101" s="35"/>
    </row>
    <row r="102" spans="1:6" ht="21" customHeight="1" x14ac:dyDescent="0.2">
      <c r="A102" s="210" t="s">
        <v>96</v>
      </c>
      <c r="B102" s="201" t="s">
        <v>97</v>
      </c>
      <c r="C102" s="42"/>
      <c r="D102" s="42"/>
      <c r="E102" s="42"/>
      <c r="F102" s="43">
        <v>0</v>
      </c>
    </row>
    <row r="103" spans="1:6" ht="9.75" customHeight="1" x14ac:dyDescent="0.2">
      <c r="A103" s="207"/>
      <c r="B103" s="204"/>
      <c r="C103" s="204"/>
      <c r="D103" s="204"/>
      <c r="E103" s="204"/>
      <c r="F103" s="45"/>
    </row>
    <row r="104" spans="1:6" ht="9" customHeight="1" x14ac:dyDescent="0.2">
      <c r="A104" s="210" t="s">
        <v>98</v>
      </c>
      <c r="B104" s="201" t="s">
        <v>52</v>
      </c>
      <c r="C104" s="42"/>
      <c r="D104" s="42"/>
      <c r="E104" s="42"/>
      <c r="F104" s="43">
        <v>0</v>
      </c>
    </row>
    <row r="105" spans="1:6" ht="16.5" customHeight="1" x14ac:dyDescent="0.2">
      <c r="A105" s="34"/>
      <c r="B105" s="34"/>
      <c r="C105" s="204"/>
      <c r="D105" s="204"/>
      <c r="E105" s="204"/>
      <c r="F105" s="35"/>
    </row>
    <row r="106" spans="1:6" x14ac:dyDescent="0.2">
      <c r="A106" s="201" t="s">
        <v>99</v>
      </c>
      <c r="B106" s="201" t="s">
        <v>100</v>
      </c>
      <c r="C106" s="99"/>
      <c r="D106" s="99"/>
      <c r="E106" s="99"/>
      <c r="F106" s="43">
        <f>SUM(D108)</f>
        <v>170000</v>
      </c>
    </row>
    <row r="107" spans="1:6" x14ac:dyDescent="0.2">
      <c r="A107" s="20" t="s">
        <v>32</v>
      </c>
      <c r="B107" s="266" t="s">
        <v>101</v>
      </c>
      <c r="C107" s="266"/>
      <c r="D107" s="266"/>
      <c r="E107" s="60"/>
      <c r="F107" s="61"/>
    </row>
    <row r="108" spans="1:6" ht="19.5" x14ac:dyDescent="0.2">
      <c r="A108" s="207"/>
      <c r="B108" s="24" t="s">
        <v>102</v>
      </c>
      <c r="C108" s="87" t="s">
        <v>103</v>
      </c>
      <c r="D108" s="62">
        <v>170000</v>
      </c>
      <c r="E108" s="87" t="s">
        <v>104</v>
      </c>
      <c r="F108" s="68">
        <v>34000</v>
      </c>
    </row>
    <row r="109" spans="1:6" ht="18.75" customHeight="1" x14ac:dyDescent="0.2">
      <c r="A109" s="207"/>
      <c r="B109" s="47"/>
      <c r="C109" s="39"/>
      <c r="D109" s="35"/>
      <c r="E109" s="25" t="s">
        <v>105</v>
      </c>
      <c r="F109" s="68">
        <v>136000</v>
      </c>
    </row>
    <row r="110" spans="1:6" x14ac:dyDescent="0.2">
      <c r="A110" s="76"/>
      <c r="B110" s="267"/>
      <c r="C110" s="267"/>
      <c r="D110" s="35"/>
      <c r="E110" s="39"/>
      <c r="F110" s="35"/>
    </row>
    <row r="111" spans="1:6" x14ac:dyDescent="0.2">
      <c r="A111" s="207"/>
      <c r="B111" s="47"/>
      <c r="C111" s="39"/>
      <c r="D111" s="35"/>
      <c r="E111" s="34"/>
      <c r="F111" s="35"/>
    </row>
    <row r="112" spans="1:6" ht="18" x14ac:dyDescent="0.2">
      <c r="A112" s="205" t="s">
        <v>106</v>
      </c>
      <c r="B112" s="205" t="s">
        <v>107</v>
      </c>
      <c r="C112" s="99"/>
      <c r="D112" s="99"/>
      <c r="E112" s="99"/>
      <c r="F112" s="100">
        <f>SUM(D115,D118,D121,F124)</f>
        <v>168172.75</v>
      </c>
    </row>
    <row r="113" spans="1:6" x14ac:dyDescent="0.2">
      <c r="A113" s="207"/>
      <c r="B113" s="204"/>
      <c r="C113" s="204"/>
      <c r="D113" s="204"/>
      <c r="E113" s="204"/>
      <c r="F113" s="45"/>
    </row>
    <row r="114" spans="1:6" x14ac:dyDescent="0.2">
      <c r="A114" s="20" t="s">
        <v>32</v>
      </c>
      <c r="B114" s="266" t="s">
        <v>108</v>
      </c>
      <c r="C114" s="266"/>
      <c r="D114" s="266"/>
      <c r="E114" s="60"/>
      <c r="F114" s="61"/>
    </row>
    <row r="115" spans="1:6" x14ac:dyDescent="0.2">
      <c r="A115" s="207"/>
      <c r="B115" s="24" t="s">
        <v>102</v>
      </c>
      <c r="C115" s="87" t="s">
        <v>109</v>
      </c>
      <c r="D115" s="62">
        <v>20000</v>
      </c>
      <c r="E115" s="106" t="s">
        <v>43</v>
      </c>
      <c r="F115" s="68">
        <f>SUM(D115)</f>
        <v>20000</v>
      </c>
    </row>
    <row r="116" spans="1:6" x14ac:dyDescent="0.2">
      <c r="A116" s="207"/>
      <c r="B116" s="47"/>
      <c r="C116" s="39"/>
      <c r="D116" s="35"/>
      <c r="E116" s="34"/>
      <c r="F116" s="35"/>
    </row>
    <row r="117" spans="1:6" x14ac:dyDescent="0.2">
      <c r="A117" s="20" t="s">
        <v>39</v>
      </c>
      <c r="B117" s="266" t="s">
        <v>110</v>
      </c>
      <c r="C117" s="266"/>
      <c r="D117" s="266"/>
      <c r="E117" s="60"/>
      <c r="F117" s="61"/>
    </row>
    <row r="118" spans="1:6" x14ac:dyDescent="0.2">
      <c r="A118" s="207"/>
      <c r="B118" s="24" t="s">
        <v>102</v>
      </c>
      <c r="C118" s="87" t="s">
        <v>111</v>
      </c>
      <c r="D118" s="62">
        <f>135000-6613.75</f>
        <v>128386.25</v>
      </c>
      <c r="E118" s="106" t="s">
        <v>43</v>
      </c>
      <c r="F118" s="62">
        <f>SUM(D118)</f>
        <v>128386.25</v>
      </c>
    </row>
    <row r="119" spans="1:6" x14ac:dyDescent="0.2">
      <c r="A119" s="207"/>
      <c r="B119" s="47"/>
      <c r="C119" s="39"/>
      <c r="D119" s="35"/>
      <c r="E119" s="34"/>
      <c r="F119" s="35"/>
    </row>
    <row r="120" spans="1:6" x14ac:dyDescent="0.2">
      <c r="A120" s="20" t="s">
        <v>44</v>
      </c>
      <c r="B120" s="266" t="s">
        <v>112</v>
      </c>
      <c r="C120" s="266"/>
      <c r="D120" s="266"/>
      <c r="E120" s="60"/>
      <c r="F120" s="61"/>
    </row>
    <row r="121" spans="1:6" ht="19.5" x14ac:dyDescent="0.2">
      <c r="A121" s="207"/>
      <c r="B121" s="24" t="s">
        <v>102</v>
      </c>
      <c r="C121" s="87" t="s">
        <v>113</v>
      </c>
      <c r="D121" s="62">
        <v>13172.75</v>
      </c>
      <c r="E121" s="25" t="s">
        <v>36</v>
      </c>
      <c r="F121" s="62">
        <f>SUM(D121)</f>
        <v>13172.75</v>
      </c>
    </row>
    <row r="122" spans="1:6" x14ac:dyDescent="0.2">
      <c r="A122" s="207"/>
      <c r="B122" s="47"/>
      <c r="C122" s="39"/>
      <c r="D122" s="35"/>
      <c r="E122" s="39"/>
      <c r="F122" s="35"/>
    </row>
    <row r="123" spans="1:6" x14ac:dyDescent="0.2">
      <c r="A123" s="20" t="s">
        <v>73</v>
      </c>
      <c r="B123" s="266" t="s">
        <v>218</v>
      </c>
      <c r="C123" s="266"/>
      <c r="D123" s="266"/>
      <c r="E123" s="60"/>
      <c r="F123" s="61"/>
    </row>
    <row r="124" spans="1:6" x14ac:dyDescent="0.2">
      <c r="A124" s="207"/>
      <c r="B124" s="24" t="s">
        <v>102</v>
      </c>
      <c r="C124" s="87" t="s">
        <v>111</v>
      </c>
      <c r="D124" s="62">
        <v>6613.75</v>
      </c>
      <c r="E124" s="25" t="str">
        <f>+E118</f>
        <v>komunalni doprinos</v>
      </c>
      <c r="F124" s="62">
        <f>SUM(D124)</f>
        <v>6613.75</v>
      </c>
    </row>
    <row r="125" spans="1:6" x14ac:dyDescent="0.2">
      <c r="A125" s="207"/>
      <c r="B125" s="47"/>
      <c r="C125" s="39"/>
      <c r="D125" s="35"/>
      <c r="E125" s="39"/>
      <c r="F125" s="35"/>
    </row>
    <row r="126" spans="1:6" x14ac:dyDescent="0.2">
      <c r="A126" s="92"/>
      <c r="B126" s="93"/>
      <c r="C126" s="55"/>
      <c r="D126" s="28"/>
      <c r="E126" s="108"/>
      <c r="F126" s="28"/>
    </row>
    <row r="127" spans="1:6" x14ac:dyDescent="0.2">
      <c r="A127" s="207"/>
      <c r="B127" s="47"/>
      <c r="C127" s="39"/>
      <c r="D127" s="35"/>
      <c r="E127" s="34"/>
      <c r="F127" s="35"/>
    </row>
    <row r="128" spans="1:6" x14ac:dyDescent="0.2">
      <c r="A128" s="205" t="s">
        <v>114</v>
      </c>
      <c r="B128" s="205" t="s">
        <v>115</v>
      </c>
      <c r="C128" s="99"/>
      <c r="D128" s="99"/>
      <c r="E128" s="99"/>
      <c r="F128" s="100">
        <f>SUM(D133,D138,D143,D146,D151,D154,)</f>
        <v>558348.65</v>
      </c>
    </row>
    <row r="129" spans="1:7" ht="12.75" customHeight="1" x14ac:dyDescent="0.2">
      <c r="A129" s="205"/>
      <c r="B129" s="205"/>
      <c r="C129" s="99"/>
      <c r="D129" s="99"/>
      <c r="E129" s="99"/>
      <c r="F129" s="100"/>
    </row>
    <row r="130" spans="1:7" ht="21.75" customHeight="1" x14ac:dyDescent="0.2">
      <c r="A130" s="20" t="s">
        <v>32</v>
      </c>
      <c r="B130" s="266" t="s">
        <v>116</v>
      </c>
      <c r="C130" s="266"/>
      <c r="D130" s="266"/>
      <c r="E130" s="60"/>
      <c r="F130" s="61"/>
    </row>
    <row r="131" spans="1:7" ht="19.5" x14ac:dyDescent="0.2">
      <c r="A131" s="207"/>
      <c r="B131" s="24" t="s">
        <v>102</v>
      </c>
      <c r="C131" s="101" t="s">
        <v>117</v>
      </c>
      <c r="D131" s="62">
        <f>213231.53-60587.18</f>
        <v>152644.35</v>
      </c>
      <c r="E131" s="25" t="s">
        <v>36</v>
      </c>
      <c r="F131" s="62">
        <f>D131</f>
        <v>152644.35</v>
      </c>
    </row>
    <row r="132" spans="1:7" ht="19.5" x14ac:dyDescent="0.2">
      <c r="A132" s="207"/>
      <c r="B132" s="24" t="s">
        <v>37</v>
      </c>
      <c r="C132" s="101" t="s">
        <v>117</v>
      </c>
      <c r="D132" s="62">
        <v>8000</v>
      </c>
      <c r="E132" s="25" t="s">
        <v>36</v>
      </c>
      <c r="F132" s="62">
        <f>D132</f>
        <v>8000</v>
      </c>
    </row>
    <row r="133" spans="1:7" x14ac:dyDescent="0.2">
      <c r="A133" s="207"/>
      <c r="B133" s="31"/>
      <c r="C133" s="94" t="s">
        <v>38</v>
      </c>
      <c r="D133" s="75">
        <f>SUM(D130:D132)</f>
        <v>160644.35</v>
      </c>
      <c r="E133" s="34"/>
      <c r="F133" s="35"/>
    </row>
    <row r="134" spans="1:7" x14ac:dyDescent="0.2">
      <c r="A134" s="207"/>
      <c r="B134" s="47"/>
      <c r="C134" s="39"/>
      <c r="D134" s="35"/>
      <c r="E134" s="34"/>
      <c r="F134" s="35"/>
    </row>
    <row r="135" spans="1:7" x14ac:dyDescent="0.2">
      <c r="A135" s="20" t="s">
        <v>39</v>
      </c>
      <c r="B135" s="266" t="s">
        <v>118</v>
      </c>
      <c r="C135" s="266"/>
      <c r="D135" s="266"/>
      <c r="E135" s="60"/>
      <c r="F135" s="61"/>
    </row>
    <row r="136" spans="1:7" ht="20.25" customHeight="1" x14ac:dyDescent="0.2">
      <c r="A136" s="207"/>
      <c r="B136" s="24" t="s">
        <v>102</v>
      </c>
      <c r="C136" s="101" t="s">
        <v>117</v>
      </c>
      <c r="D136" s="62">
        <f>114117.12+60587.18</f>
        <v>174704.3</v>
      </c>
      <c r="E136" s="25" t="s">
        <v>36</v>
      </c>
      <c r="F136" s="62">
        <f>SUM(D136)</f>
        <v>174704.3</v>
      </c>
    </row>
    <row r="137" spans="1:7" ht="19.5" x14ac:dyDescent="0.2">
      <c r="A137" s="207"/>
      <c r="B137" s="24" t="s">
        <v>37</v>
      </c>
      <c r="C137" s="101" t="s">
        <v>117</v>
      </c>
      <c r="D137" s="62">
        <v>4000</v>
      </c>
      <c r="E137" s="25" t="s">
        <v>36</v>
      </c>
      <c r="F137" s="62">
        <f>SUM(D137)</f>
        <v>4000</v>
      </c>
    </row>
    <row r="138" spans="1:7" x14ac:dyDescent="0.2">
      <c r="A138" s="207"/>
      <c r="B138" s="31"/>
      <c r="C138" s="94" t="s">
        <v>38</v>
      </c>
      <c r="D138" s="75">
        <f>SUM(D135:D137)</f>
        <v>178704.3</v>
      </c>
      <c r="E138" s="34"/>
      <c r="F138" s="35"/>
      <c r="G138" s="216"/>
    </row>
    <row r="139" spans="1:7" x14ac:dyDescent="0.2">
      <c r="A139" s="207"/>
      <c r="B139" s="27"/>
      <c r="C139" s="102"/>
      <c r="D139" s="80"/>
      <c r="E139" s="34"/>
      <c r="F139" s="35"/>
      <c r="G139" s="216"/>
    </row>
    <row r="140" spans="1:7" x14ac:dyDescent="0.2">
      <c r="A140" s="20" t="s">
        <v>44</v>
      </c>
      <c r="B140" s="262" t="s">
        <v>119</v>
      </c>
      <c r="C140" s="262"/>
      <c r="D140" s="262"/>
      <c r="E140" s="60"/>
      <c r="F140" s="61"/>
    </row>
    <row r="141" spans="1:7" x14ac:dyDescent="0.2">
      <c r="A141" s="207"/>
      <c r="B141" s="24" t="s">
        <v>102</v>
      </c>
      <c r="C141" s="101" t="s">
        <v>120</v>
      </c>
      <c r="D141" s="62">
        <v>30000</v>
      </c>
      <c r="E141" s="109" t="s">
        <v>43</v>
      </c>
      <c r="F141" s="62">
        <f>SUM(D141)</f>
        <v>30000</v>
      </c>
    </row>
    <row r="142" spans="1:7" ht="20.25" customHeight="1" x14ac:dyDescent="0.2">
      <c r="A142" s="207"/>
      <c r="B142" s="24" t="s">
        <v>37</v>
      </c>
      <c r="C142" s="101" t="s">
        <v>120</v>
      </c>
      <c r="D142" s="62">
        <v>4000</v>
      </c>
      <c r="E142" s="109" t="s">
        <v>43</v>
      </c>
      <c r="F142" s="62">
        <f>SUM(D142)</f>
        <v>4000</v>
      </c>
    </row>
    <row r="143" spans="1:7" x14ac:dyDescent="0.2">
      <c r="A143" s="207"/>
      <c r="B143" s="31"/>
      <c r="C143" s="94" t="s">
        <v>38</v>
      </c>
      <c r="D143" s="75">
        <f>SUM(D140:D142)</f>
        <v>34000</v>
      </c>
      <c r="E143" s="34"/>
      <c r="F143" s="35"/>
    </row>
    <row r="144" spans="1:7" x14ac:dyDescent="0.2">
      <c r="A144" s="207"/>
      <c r="B144" s="47"/>
      <c r="C144" s="39"/>
      <c r="D144" s="35"/>
      <c r="E144" s="108"/>
      <c r="F144" s="28"/>
    </row>
    <row r="145" spans="1:6" x14ac:dyDescent="0.2">
      <c r="A145" s="20" t="s">
        <v>73</v>
      </c>
      <c r="B145" s="262" t="s">
        <v>121</v>
      </c>
      <c r="C145" s="262"/>
      <c r="D145" s="262"/>
      <c r="E145" s="60"/>
      <c r="F145" s="61"/>
    </row>
    <row r="146" spans="1:6" x14ac:dyDescent="0.2">
      <c r="A146" s="207"/>
      <c r="B146" s="24" t="s">
        <v>102</v>
      </c>
      <c r="C146" s="101">
        <v>215</v>
      </c>
      <c r="D146" s="62">
        <v>40000</v>
      </c>
      <c r="E146" s="109" t="s">
        <v>43</v>
      </c>
      <c r="F146" s="62">
        <f>SUM(D146)</f>
        <v>40000</v>
      </c>
    </row>
    <row r="147" spans="1:6" x14ac:dyDescent="0.2">
      <c r="A147" s="207"/>
      <c r="B147" s="27"/>
      <c r="C147" s="110"/>
      <c r="D147" s="64"/>
      <c r="E147" s="101"/>
      <c r="F147" s="111"/>
    </row>
    <row r="148" spans="1:6" x14ac:dyDescent="0.2">
      <c r="A148" s="20" t="s">
        <v>75</v>
      </c>
      <c r="B148" s="266" t="s">
        <v>122</v>
      </c>
      <c r="C148" s="266"/>
      <c r="D148" s="266"/>
      <c r="E148" s="60"/>
      <c r="F148" s="61"/>
    </row>
    <row r="149" spans="1:6" x14ac:dyDescent="0.2">
      <c r="A149" s="207"/>
      <c r="B149" s="24" t="s">
        <v>102</v>
      </c>
      <c r="C149" s="101" t="s">
        <v>120</v>
      </c>
      <c r="D149" s="62">
        <v>110000</v>
      </c>
      <c r="E149" s="109" t="s">
        <v>43</v>
      </c>
      <c r="F149" s="62">
        <f>SUM(D149)</f>
        <v>110000</v>
      </c>
    </row>
    <row r="150" spans="1:6" ht="19.5" x14ac:dyDescent="0.2">
      <c r="A150" s="207"/>
      <c r="B150" s="24" t="s">
        <v>37</v>
      </c>
      <c r="C150" s="101" t="s">
        <v>120</v>
      </c>
      <c r="D150" s="62">
        <v>5000</v>
      </c>
      <c r="E150" s="109" t="s">
        <v>123</v>
      </c>
      <c r="F150" s="62">
        <f>SUM(D150)</f>
        <v>5000</v>
      </c>
    </row>
    <row r="151" spans="1:6" x14ac:dyDescent="0.2">
      <c r="A151" s="207"/>
      <c r="B151" s="31"/>
      <c r="C151" s="94" t="s">
        <v>38</v>
      </c>
      <c r="D151" s="75">
        <f>SUM(D148:D150)</f>
        <v>115000</v>
      </c>
      <c r="E151" s="34"/>
      <c r="F151" s="73"/>
    </row>
    <row r="152" spans="1:6" x14ac:dyDescent="0.2">
      <c r="A152" s="207"/>
      <c r="B152" s="27"/>
      <c r="C152" s="110"/>
      <c r="D152" s="64"/>
      <c r="E152" s="112"/>
      <c r="F152" s="113"/>
    </row>
    <row r="153" spans="1:6" x14ac:dyDescent="0.2">
      <c r="A153" s="20" t="s">
        <v>78</v>
      </c>
      <c r="B153" s="266" t="s">
        <v>124</v>
      </c>
      <c r="C153" s="266"/>
      <c r="D153" s="266"/>
      <c r="E153" s="60"/>
      <c r="F153" s="35"/>
    </row>
    <row r="154" spans="1:6" ht="18.75" customHeight="1" x14ac:dyDescent="0.2">
      <c r="A154" s="207"/>
      <c r="B154" s="24" t="s">
        <v>102</v>
      </c>
      <c r="C154" s="101" t="s">
        <v>120</v>
      </c>
      <c r="D154" s="62">
        <v>30000</v>
      </c>
      <c r="E154" s="109" t="s">
        <v>43</v>
      </c>
      <c r="F154" s="107">
        <f>SUM(D154)</f>
        <v>30000</v>
      </c>
    </row>
    <row r="155" spans="1:6" x14ac:dyDescent="0.2">
      <c r="A155" s="207"/>
      <c r="B155" s="47"/>
      <c r="C155" s="39"/>
      <c r="D155" s="35"/>
      <c r="E155" s="40"/>
      <c r="F155" s="35"/>
    </row>
    <row r="156" spans="1:6" ht="19.5" x14ac:dyDescent="0.2">
      <c r="A156" s="201" t="s">
        <v>125</v>
      </c>
      <c r="B156" s="201" t="s">
        <v>60</v>
      </c>
      <c r="C156" s="42"/>
      <c r="D156" s="42"/>
      <c r="E156" s="42"/>
      <c r="F156" s="43">
        <v>0</v>
      </c>
    </row>
    <row r="157" spans="1:6" x14ac:dyDescent="0.2">
      <c r="A157" s="207"/>
      <c r="B157" s="204"/>
      <c r="C157" s="204"/>
      <c r="D157" s="204"/>
      <c r="E157" s="204"/>
      <c r="F157" s="45"/>
    </row>
    <row r="158" spans="1:6" x14ac:dyDescent="0.2">
      <c r="A158" s="201" t="s">
        <v>126</v>
      </c>
      <c r="B158" s="257" t="s">
        <v>127</v>
      </c>
      <c r="C158" s="257"/>
      <c r="D158" s="257"/>
      <c r="E158" s="42"/>
      <c r="F158" s="43">
        <v>0</v>
      </c>
    </row>
    <row r="159" spans="1:6" ht="15" customHeight="1" x14ac:dyDescent="0.2">
      <c r="A159" s="209"/>
      <c r="B159" s="264"/>
      <c r="C159" s="264"/>
      <c r="D159" s="208"/>
      <c r="E159" s="208"/>
      <c r="F159" s="114"/>
    </row>
    <row r="160" spans="1:6" x14ac:dyDescent="0.2">
      <c r="A160" s="210" t="s">
        <v>128</v>
      </c>
      <c r="B160" s="257" t="s">
        <v>64</v>
      </c>
      <c r="C160" s="265"/>
      <c r="D160" s="265"/>
      <c r="E160" s="42"/>
      <c r="F160" s="43">
        <f>SUM(D164,D169,D173,D176)</f>
        <v>390078.73</v>
      </c>
    </row>
    <row r="161" spans="1:6" x14ac:dyDescent="0.2">
      <c r="A161" s="20" t="s">
        <v>32</v>
      </c>
      <c r="B161" s="262" t="s">
        <v>129</v>
      </c>
      <c r="C161" s="262"/>
      <c r="D161" s="262"/>
      <c r="E161" s="60"/>
      <c r="F161" s="61"/>
    </row>
    <row r="162" spans="1:6" ht="18" customHeight="1" x14ac:dyDescent="0.2">
      <c r="A162" s="207"/>
      <c r="B162" s="24" t="s">
        <v>130</v>
      </c>
      <c r="C162" s="101" t="s">
        <v>131</v>
      </c>
      <c r="D162" s="62">
        <v>148019.38</v>
      </c>
      <c r="E162" s="25" t="s">
        <v>36</v>
      </c>
      <c r="F162" s="62">
        <f>SUM(D162)</f>
        <v>148019.38</v>
      </c>
    </row>
    <row r="163" spans="1:6" ht="18" customHeight="1" x14ac:dyDescent="0.2">
      <c r="A163" s="207"/>
      <c r="B163" s="27"/>
      <c r="C163" s="110" t="s">
        <v>134</v>
      </c>
      <c r="D163" s="64">
        <v>525</v>
      </c>
      <c r="E163" s="109" t="s">
        <v>43</v>
      </c>
      <c r="F163" s="239">
        <f>+D163</f>
        <v>525</v>
      </c>
    </row>
    <row r="164" spans="1:6" x14ac:dyDescent="0.2">
      <c r="A164" s="207"/>
      <c r="B164" s="31"/>
      <c r="C164" s="94" t="s">
        <v>38</v>
      </c>
      <c r="D164" s="75">
        <f>SUM(D162:D163)</f>
        <v>148544.38</v>
      </c>
      <c r="E164" s="34"/>
      <c r="F164" s="35"/>
    </row>
    <row r="165" spans="1:6" s="115" customFormat="1" x14ac:dyDescent="0.2">
      <c r="A165" s="207"/>
      <c r="B165" s="47"/>
      <c r="C165" s="69"/>
      <c r="D165" s="49"/>
      <c r="E165" s="34"/>
      <c r="F165" s="35"/>
    </row>
    <row r="166" spans="1:6" s="115" customFormat="1" x14ac:dyDescent="0.2">
      <c r="A166" s="20" t="s">
        <v>39</v>
      </c>
      <c r="B166" s="262" t="s">
        <v>132</v>
      </c>
      <c r="C166" s="262"/>
      <c r="D166" s="262"/>
      <c r="E166" s="60"/>
      <c r="F166" s="61"/>
    </row>
    <row r="167" spans="1:6" s="115" customFormat="1" ht="19.5" x14ac:dyDescent="0.2">
      <c r="A167" s="207"/>
      <c r="B167" s="24" t="s">
        <v>130</v>
      </c>
      <c r="C167" s="101" t="s">
        <v>131</v>
      </c>
      <c r="D167" s="62">
        <v>167059.35</v>
      </c>
      <c r="E167" s="25" t="s">
        <v>36</v>
      </c>
      <c r="F167" s="62">
        <f>SUM(D167)</f>
        <v>167059.35</v>
      </c>
    </row>
    <row r="168" spans="1:6" s="115" customFormat="1" x14ac:dyDescent="0.2">
      <c r="A168" s="207"/>
      <c r="B168" s="27"/>
      <c r="C168" s="110"/>
      <c r="D168" s="64"/>
      <c r="E168" s="109"/>
      <c r="F168" s="239"/>
    </row>
    <row r="169" spans="1:6" x14ac:dyDescent="0.2">
      <c r="A169" s="207"/>
      <c r="B169" s="31"/>
      <c r="C169" s="94" t="s">
        <v>38</v>
      </c>
      <c r="D169" s="75">
        <f>SUM(D167:D168)</f>
        <v>167059.35</v>
      </c>
      <c r="E169" s="34"/>
      <c r="F169" s="35"/>
    </row>
    <row r="170" spans="1:6" x14ac:dyDescent="0.2">
      <c r="A170" s="20" t="s">
        <v>44</v>
      </c>
      <c r="B170" s="262" t="s">
        <v>133</v>
      </c>
      <c r="C170" s="262"/>
      <c r="D170" s="262"/>
      <c r="E170" s="262"/>
      <c r="F170" s="61"/>
    </row>
    <row r="171" spans="1:6" x14ac:dyDescent="0.2">
      <c r="A171" s="207"/>
      <c r="B171" s="24" t="s">
        <v>130</v>
      </c>
      <c r="C171" s="101" t="s">
        <v>134</v>
      </c>
      <c r="D171" s="62">
        <f>25000-525</f>
        <v>24475</v>
      </c>
      <c r="E171" s="109" t="s">
        <v>43</v>
      </c>
      <c r="F171" s="62">
        <v>14475</v>
      </c>
    </row>
    <row r="172" spans="1:6" x14ac:dyDescent="0.2">
      <c r="A172" s="207"/>
      <c r="B172" s="27"/>
      <c r="C172" s="110"/>
      <c r="D172" s="64"/>
      <c r="E172" s="109" t="s">
        <v>135</v>
      </c>
      <c r="F172" s="62">
        <v>10000</v>
      </c>
    </row>
    <row r="173" spans="1:6" x14ac:dyDescent="0.2">
      <c r="A173" s="207"/>
      <c r="B173" s="31"/>
      <c r="C173" s="94" t="s">
        <v>38</v>
      </c>
      <c r="D173" s="75">
        <f>SUM(D171:D171)</f>
        <v>24475</v>
      </c>
      <c r="E173" s="34"/>
      <c r="F173" s="35"/>
    </row>
    <row r="174" spans="1:6" ht="12" customHeight="1" x14ac:dyDescent="0.2">
      <c r="A174" s="207"/>
      <c r="B174" s="47"/>
      <c r="C174" s="39"/>
      <c r="D174" s="35"/>
      <c r="E174" s="34"/>
      <c r="F174" s="35"/>
    </row>
    <row r="175" spans="1:6" x14ac:dyDescent="0.2">
      <c r="A175" s="116" t="s">
        <v>73</v>
      </c>
      <c r="B175" s="262" t="s">
        <v>136</v>
      </c>
      <c r="C175" s="262"/>
      <c r="D175" s="262"/>
      <c r="E175" s="60"/>
      <c r="F175" s="117"/>
    </row>
    <row r="176" spans="1:6" x14ac:dyDescent="0.2">
      <c r="A176" s="118"/>
      <c r="B176" s="24" t="s">
        <v>130</v>
      </c>
      <c r="C176" s="101" t="s">
        <v>134</v>
      </c>
      <c r="D176" s="62">
        <v>50000</v>
      </c>
      <c r="E176" s="109" t="s">
        <v>43</v>
      </c>
      <c r="F176" s="119">
        <f>SUM(D176)</f>
        <v>50000</v>
      </c>
    </row>
    <row r="177" spans="1:6" x14ac:dyDescent="0.2">
      <c r="A177" s="207"/>
      <c r="B177" s="47"/>
      <c r="C177" s="69"/>
      <c r="D177" s="49"/>
      <c r="E177" s="34"/>
      <c r="F177" s="35"/>
    </row>
    <row r="178" spans="1:6" x14ac:dyDescent="0.2">
      <c r="A178" s="120"/>
      <c r="B178" s="34"/>
      <c r="C178" s="202"/>
      <c r="D178" s="202"/>
      <c r="E178" s="204"/>
      <c r="F178" s="35"/>
    </row>
    <row r="179" spans="1:6" ht="12.75" customHeight="1" x14ac:dyDescent="0.2">
      <c r="A179" s="9" t="s">
        <v>137</v>
      </c>
      <c r="B179" s="260" t="s">
        <v>138</v>
      </c>
      <c r="C179" s="260"/>
      <c r="D179" s="260"/>
      <c r="E179" s="260"/>
      <c r="F179" s="121"/>
    </row>
    <row r="180" spans="1:6" x14ac:dyDescent="0.2">
      <c r="A180" s="10"/>
      <c r="B180" s="53"/>
      <c r="C180" s="53"/>
      <c r="D180" s="53"/>
      <c r="E180" s="206" t="s">
        <v>24</v>
      </c>
      <c r="F180" s="54">
        <f>SUM(F182,F188,F190,F192,F194,F196,F198,F200,F202,F204)</f>
        <v>20000</v>
      </c>
    </row>
    <row r="181" spans="1:6" x14ac:dyDescent="0.2">
      <c r="A181" s="209"/>
      <c r="B181" s="208"/>
      <c r="C181" s="122" t="s">
        <v>27</v>
      </c>
      <c r="D181" s="122" t="s">
        <v>28</v>
      </c>
      <c r="E181" s="123" t="s">
        <v>29</v>
      </c>
      <c r="F181" s="124"/>
    </row>
    <row r="182" spans="1:6" ht="18" customHeight="1" x14ac:dyDescent="0.2">
      <c r="A182" s="205" t="s">
        <v>139</v>
      </c>
      <c r="B182" s="205" t="s">
        <v>31</v>
      </c>
      <c r="C182" s="99"/>
      <c r="D182" s="99"/>
      <c r="E182" s="99"/>
      <c r="F182" s="100">
        <f>D185</f>
        <v>20000</v>
      </c>
    </row>
    <row r="183" spans="1:6" x14ac:dyDescent="0.2">
      <c r="A183" s="207"/>
      <c r="B183" s="204"/>
      <c r="C183" s="204"/>
      <c r="D183" s="204"/>
      <c r="E183" s="204"/>
      <c r="F183" s="45"/>
    </row>
    <row r="184" spans="1:6" ht="12.75" customHeight="1" x14ac:dyDescent="0.2">
      <c r="A184" s="20" t="s">
        <v>32</v>
      </c>
      <c r="B184" s="263" t="s">
        <v>140</v>
      </c>
      <c r="C184" s="263"/>
      <c r="D184" s="263"/>
      <c r="E184" s="263"/>
      <c r="F184" s="61"/>
    </row>
    <row r="185" spans="1:6" ht="19.5" x14ac:dyDescent="0.2">
      <c r="A185" s="207"/>
      <c r="B185" s="24" t="s">
        <v>141</v>
      </c>
      <c r="C185" s="101" t="s">
        <v>77</v>
      </c>
      <c r="D185" s="62">
        <v>20000</v>
      </c>
      <c r="E185" s="109" t="s">
        <v>123</v>
      </c>
      <c r="F185" s="62">
        <v>13000</v>
      </c>
    </row>
    <row r="186" spans="1:6" x14ac:dyDescent="0.2">
      <c r="A186" s="207"/>
      <c r="B186" s="47"/>
      <c r="C186" s="39"/>
      <c r="D186" s="35"/>
      <c r="E186" s="109" t="s">
        <v>43</v>
      </c>
      <c r="F186" s="62">
        <v>7000</v>
      </c>
    </row>
    <row r="187" spans="1:6" ht="12.75" customHeight="1" x14ac:dyDescent="0.2">
      <c r="A187" s="207"/>
      <c r="B187" s="207"/>
      <c r="C187" s="207"/>
      <c r="D187" s="207"/>
      <c r="E187" s="207"/>
      <c r="F187" s="125"/>
    </row>
    <row r="188" spans="1:6" s="115" customFormat="1" x14ac:dyDescent="0.2">
      <c r="A188" s="201" t="s">
        <v>142</v>
      </c>
      <c r="B188" s="257" t="s">
        <v>48</v>
      </c>
      <c r="C188" s="257"/>
      <c r="D188" s="257"/>
      <c r="E188" s="127"/>
      <c r="F188" s="128">
        <v>0</v>
      </c>
    </row>
    <row r="189" spans="1:6" x14ac:dyDescent="0.2">
      <c r="A189" s="207"/>
      <c r="B189" s="258"/>
      <c r="C189" s="258"/>
      <c r="D189" s="258"/>
      <c r="E189" s="207"/>
      <c r="F189" s="125"/>
    </row>
    <row r="190" spans="1:6" ht="12" customHeight="1" x14ac:dyDescent="0.2">
      <c r="A190" s="201" t="s">
        <v>143</v>
      </c>
      <c r="B190" s="201" t="s">
        <v>50</v>
      </c>
      <c r="C190" s="127"/>
      <c r="D190" s="127"/>
      <c r="E190" s="127"/>
      <c r="F190" s="128">
        <v>0</v>
      </c>
    </row>
    <row r="191" spans="1:6" ht="12.75" customHeight="1" x14ac:dyDescent="0.2">
      <c r="A191" s="207"/>
      <c r="B191" s="207"/>
      <c r="C191" s="207"/>
      <c r="D191" s="207"/>
      <c r="E191" s="207"/>
      <c r="F191" s="125"/>
    </row>
    <row r="192" spans="1:6" ht="12.75" customHeight="1" x14ac:dyDescent="0.2">
      <c r="A192" s="201" t="s">
        <v>144</v>
      </c>
      <c r="B192" s="201" t="s">
        <v>52</v>
      </c>
      <c r="C192" s="127"/>
      <c r="D192" s="127"/>
      <c r="E192" s="127"/>
      <c r="F192" s="128">
        <v>0</v>
      </c>
    </row>
    <row r="193" spans="1:6" x14ac:dyDescent="0.2">
      <c r="A193" s="207"/>
      <c r="B193" s="207"/>
      <c r="C193" s="207"/>
      <c r="D193" s="207"/>
      <c r="E193" s="207"/>
      <c r="F193" s="125"/>
    </row>
    <row r="194" spans="1:6" x14ac:dyDescent="0.2">
      <c r="A194" s="201" t="s">
        <v>145</v>
      </c>
      <c r="B194" s="201" t="s">
        <v>54</v>
      </c>
      <c r="C194" s="127"/>
      <c r="D194" s="127"/>
      <c r="E194" s="127"/>
      <c r="F194" s="128">
        <v>0</v>
      </c>
    </row>
    <row r="195" spans="1:6" x14ac:dyDescent="0.2">
      <c r="A195" s="207"/>
      <c r="B195" s="207"/>
      <c r="C195" s="207"/>
      <c r="D195" s="207"/>
      <c r="E195" s="207"/>
      <c r="F195" s="125"/>
    </row>
    <row r="196" spans="1:6" ht="20.25" customHeight="1" x14ac:dyDescent="0.2">
      <c r="A196" s="201" t="s">
        <v>146</v>
      </c>
      <c r="B196" s="201" t="s">
        <v>56</v>
      </c>
      <c r="C196" s="127"/>
      <c r="D196" s="127"/>
      <c r="E196" s="127"/>
      <c r="F196" s="129">
        <v>0</v>
      </c>
    </row>
    <row r="197" spans="1:6" ht="15.75" customHeight="1" x14ac:dyDescent="0.2">
      <c r="A197" s="207"/>
      <c r="B197" s="207"/>
      <c r="C197" s="207"/>
      <c r="D197" s="207"/>
      <c r="E197" s="207"/>
      <c r="F197" s="125"/>
    </row>
    <row r="198" spans="1:6" ht="11.25" customHeight="1" x14ac:dyDescent="0.2">
      <c r="A198" s="201" t="s">
        <v>147</v>
      </c>
      <c r="B198" s="201" t="s">
        <v>58</v>
      </c>
      <c r="C198" s="127"/>
      <c r="D198" s="127"/>
      <c r="E198" s="127"/>
      <c r="F198" s="129">
        <v>0</v>
      </c>
    </row>
    <row r="199" spans="1:6" x14ac:dyDescent="0.2">
      <c r="A199" s="209"/>
      <c r="B199" s="47"/>
      <c r="C199" s="209"/>
      <c r="D199" s="130"/>
      <c r="E199" s="209"/>
      <c r="F199" s="131"/>
    </row>
    <row r="200" spans="1:6" ht="18" customHeight="1" x14ac:dyDescent="0.2">
      <c r="A200" s="201" t="s">
        <v>148</v>
      </c>
      <c r="B200" s="201" t="s">
        <v>60</v>
      </c>
      <c r="C200" s="127"/>
      <c r="D200" s="127"/>
      <c r="E200" s="127"/>
      <c r="F200" s="128">
        <v>0</v>
      </c>
    </row>
    <row r="201" spans="1:6" x14ac:dyDescent="0.2">
      <c r="A201" s="207"/>
      <c r="B201" s="207"/>
      <c r="C201" s="207"/>
      <c r="D201" s="207"/>
      <c r="E201" s="207"/>
      <c r="F201" s="125"/>
    </row>
    <row r="202" spans="1:6" x14ac:dyDescent="0.2">
      <c r="A202" s="201" t="s">
        <v>149</v>
      </c>
      <c r="B202" s="257" t="s">
        <v>127</v>
      </c>
      <c r="C202" s="257"/>
      <c r="D202" s="257"/>
      <c r="E202" s="127"/>
      <c r="F202" s="128">
        <v>0</v>
      </c>
    </row>
    <row r="203" spans="1:6" x14ac:dyDescent="0.2">
      <c r="A203" s="209"/>
      <c r="B203" s="255"/>
      <c r="C203" s="255"/>
      <c r="D203" s="209"/>
      <c r="E203" s="209"/>
      <c r="F203" s="132"/>
    </row>
    <row r="204" spans="1:6" x14ac:dyDescent="0.2">
      <c r="A204" s="210" t="s">
        <v>150</v>
      </c>
      <c r="B204" s="250" t="s">
        <v>64</v>
      </c>
      <c r="C204" s="250"/>
      <c r="D204" s="250"/>
      <c r="E204" s="133"/>
      <c r="F204" s="129">
        <v>0</v>
      </c>
    </row>
    <row r="205" spans="1:6" x14ac:dyDescent="0.2">
      <c r="A205" s="51"/>
      <c r="B205" s="51"/>
      <c r="C205" s="214"/>
      <c r="D205" s="214"/>
      <c r="E205" s="135"/>
      <c r="F205" s="136"/>
    </row>
    <row r="206" spans="1:6" x14ac:dyDescent="0.2">
      <c r="A206" s="9">
        <v>4</v>
      </c>
      <c r="B206" s="260" t="s">
        <v>151</v>
      </c>
      <c r="C206" s="260"/>
      <c r="D206" s="260"/>
      <c r="E206" s="137"/>
      <c r="F206" s="138"/>
    </row>
    <row r="207" spans="1:6" ht="12.75" customHeight="1" x14ac:dyDescent="0.2">
      <c r="A207" s="10"/>
      <c r="B207" s="10"/>
      <c r="C207" s="10"/>
      <c r="D207" s="10"/>
      <c r="E207" s="206" t="s">
        <v>24</v>
      </c>
      <c r="F207" s="12">
        <f>SUM(F209,F211,F213,F215,F217,F219,F221,F223,F232,F234)</f>
        <v>260000</v>
      </c>
    </row>
    <row r="208" spans="1:6" ht="12" customHeight="1" x14ac:dyDescent="0.2">
      <c r="A208" s="13" t="s">
        <v>25</v>
      </c>
      <c r="B208" s="13" t="s">
        <v>26</v>
      </c>
      <c r="C208" s="14" t="s">
        <v>27</v>
      </c>
      <c r="D208" s="15" t="s">
        <v>28</v>
      </c>
      <c r="E208" s="139" t="s">
        <v>29</v>
      </c>
      <c r="F208" s="203"/>
    </row>
    <row r="209" spans="1:6" x14ac:dyDescent="0.2">
      <c r="A209" s="16" t="s">
        <v>152</v>
      </c>
      <c r="B209" s="16" t="s">
        <v>31</v>
      </c>
      <c r="C209" s="17"/>
      <c r="D209" s="17"/>
      <c r="E209" s="17"/>
      <c r="F209" s="18">
        <v>0</v>
      </c>
    </row>
    <row r="210" spans="1:6" x14ac:dyDescent="0.2">
      <c r="A210" s="207"/>
      <c r="B210" s="141"/>
      <c r="C210" s="142"/>
      <c r="D210" s="130"/>
      <c r="E210" s="39"/>
      <c r="F210" s="130"/>
    </row>
    <row r="211" spans="1:6" x14ac:dyDescent="0.2">
      <c r="A211" s="201" t="s">
        <v>153</v>
      </c>
      <c r="B211" s="257" t="s">
        <v>48</v>
      </c>
      <c r="C211" s="257"/>
      <c r="D211" s="257"/>
      <c r="E211" s="133"/>
      <c r="F211" s="129">
        <v>0</v>
      </c>
    </row>
    <row r="212" spans="1:6" x14ac:dyDescent="0.2">
      <c r="A212" s="143"/>
      <c r="B212" s="143"/>
      <c r="C212" s="143"/>
      <c r="D212" s="207"/>
      <c r="E212" s="207"/>
      <c r="F212" s="131"/>
    </row>
    <row r="213" spans="1:6" x14ac:dyDescent="0.2">
      <c r="A213" s="210" t="s">
        <v>154</v>
      </c>
      <c r="B213" s="201" t="s">
        <v>50</v>
      </c>
      <c r="C213" s="127"/>
      <c r="D213" s="127"/>
      <c r="E213" s="127"/>
      <c r="F213" s="128">
        <v>0</v>
      </c>
    </row>
    <row r="214" spans="1:6" ht="12" customHeight="1" x14ac:dyDescent="0.2">
      <c r="A214" s="34"/>
      <c r="B214" s="34"/>
      <c r="C214" s="207"/>
      <c r="D214" s="207"/>
      <c r="E214" s="207"/>
      <c r="F214" s="130"/>
    </row>
    <row r="215" spans="1:6" x14ac:dyDescent="0.2">
      <c r="A215" s="201" t="s">
        <v>155</v>
      </c>
      <c r="B215" s="201" t="s">
        <v>52</v>
      </c>
      <c r="C215" s="127"/>
      <c r="D215" s="127"/>
      <c r="E215" s="127"/>
      <c r="F215" s="128">
        <v>0</v>
      </c>
    </row>
    <row r="216" spans="1:6" ht="12" customHeight="1" x14ac:dyDescent="0.2">
      <c r="A216" s="207"/>
      <c r="B216" s="207"/>
      <c r="C216" s="207"/>
      <c r="D216" s="207"/>
      <c r="E216" s="207"/>
      <c r="F216" s="125"/>
    </row>
    <row r="217" spans="1:6" ht="18" customHeight="1" x14ac:dyDescent="0.2">
      <c r="A217" s="201" t="s">
        <v>156</v>
      </c>
      <c r="B217" s="201" t="s">
        <v>54</v>
      </c>
      <c r="C217" s="133"/>
      <c r="D217" s="133"/>
      <c r="E217" s="133"/>
      <c r="F217" s="129">
        <v>0</v>
      </c>
    </row>
    <row r="218" spans="1:6" x14ac:dyDescent="0.2">
      <c r="A218" s="207"/>
      <c r="B218" s="204"/>
      <c r="C218" s="204"/>
      <c r="D218" s="204"/>
      <c r="E218" s="207"/>
      <c r="F218" s="125"/>
    </row>
    <row r="219" spans="1:6" ht="12.75" customHeight="1" x14ac:dyDescent="0.2">
      <c r="A219" s="201" t="s">
        <v>157</v>
      </c>
      <c r="B219" s="257" t="s">
        <v>56</v>
      </c>
      <c r="C219" s="257"/>
      <c r="D219" s="42"/>
      <c r="E219" s="127"/>
      <c r="F219" s="129">
        <v>0</v>
      </c>
    </row>
    <row r="220" spans="1:6" x14ac:dyDescent="0.2">
      <c r="A220" s="144"/>
      <c r="B220" s="145"/>
      <c r="C220" s="145"/>
      <c r="D220" s="145"/>
      <c r="E220" s="144"/>
      <c r="F220" s="146"/>
    </row>
    <row r="221" spans="1:6" ht="19.5" customHeight="1" x14ac:dyDescent="0.2">
      <c r="A221" s="205" t="s">
        <v>158</v>
      </c>
      <c r="B221" s="201" t="s">
        <v>159</v>
      </c>
      <c r="C221" s="99"/>
      <c r="D221" s="99"/>
      <c r="E221" s="147"/>
      <c r="F221" s="129">
        <v>0</v>
      </c>
    </row>
    <row r="222" spans="1:6" ht="12.75" customHeight="1" x14ac:dyDescent="0.2">
      <c r="A222" s="207"/>
      <c r="B222" s="204"/>
      <c r="C222" s="204"/>
      <c r="D222" s="204"/>
      <c r="E222" s="207"/>
      <c r="F222" s="125"/>
    </row>
    <row r="223" spans="1:6" ht="19.5" x14ac:dyDescent="0.2">
      <c r="A223" s="201" t="s">
        <v>160</v>
      </c>
      <c r="B223" s="201" t="s">
        <v>60</v>
      </c>
      <c r="C223" s="42"/>
      <c r="D223" s="42"/>
      <c r="E223" s="127"/>
      <c r="F223" s="128">
        <f>SUM(D230)</f>
        <v>260000</v>
      </c>
    </row>
    <row r="224" spans="1:6" x14ac:dyDescent="0.2">
      <c r="A224" s="201"/>
      <c r="B224" s="201"/>
      <c r="C224" s="42"/>
      <c r="D224" s="42"/>
      <c r="E224" s="127"/>
      <c r="F224" s="128"/>
    </row>
    <row r="225" spans="1:6" x14ac:dyDescent="0.2">
      <c r="A225" s="34"/>
      <c r="B225" s="34"/>
      <c r="C225" s="204"/>
      <c r="D225" s="204"/>
      <c r="E225" s="207"/>
      <c r="F225" s="130"/>
    </row>
    <row r="226" spans="1:6" ht="12.75" customHeight="1" x14ac:dyDescent="0.2">
      <c r="A226" s="116" t="s">
        <v>32</v>
      </c>
      <c r="B226" s="261" t="s">
        <v>161</v>
      </c>
      <c r="C226" s="261"/>
      <c r="D226" s="261"/>
      <c r="E226" s="261"/>
      <c r="F226" s="148"/>
    </row>
    <row r="227" spans="1:6" ht="13.5" customHeight="1" x14ac:dyDescent="0.2">
      <c r="A227" s="207"/>
      <c r="B227" s="149" t="s">
        <v>34</v>
      </c>
      <c r="C227" s="150" t="s">
        <v>162</v>
      </c>
      <c r="D227" s="111">
        <v>250000</v>
      </c>
      <c r="E227" s="25" t="s">
        <v>43</v>
      </c>
      <c r="F227" s="151">
        <v>26000</v>
      </c>
    </row>
    <row r="228" spans="1:6" ht="20.25" customHeight="1" x14ac:dyDescent="0.2">
      <c r="A228" s="207"/>
      <c r="B228" s="47"/>
      <c r="C228" s="39"/>
      <c r="D228" s="35"/>
      <c r="E228" s="25" t="s">
        <v>105</v>
      </c>
      <c r="F228" s="26">
        <v>224000</v>
      </c>
    </row>
    <row r="229" spans="1:6" ht="13.5" customHeight="1" x14ac:dyDescent="0.2">
      <c r="A229" s="207"/>
      <c r="B229" s="24" t="s">
        <v>37</v>
      </c>
      <c r="C229" s="101" t="s">
        <v>162</v>
      </c>
      <c r="D229" s="62">
        <v>10000</v>
      </c>
      <c r="E229" s="109" t="s">
        <v>43</v>
      </c>
      <c r="F229" s="62">
        <f>D229</f>
        <v>10000</v>
      </c>
    </row>
    <row r="230" spans="1:6" ht="13.5" customHeight="1" x14ac:dyDescent="0.2">
      <c r="A230" s="207"/>
      <c r="B230" s="31"/>
      <c r="C230" s="94" t="s">
        <v>38</v>
      </c>
      <c r="D230" s="75">
        <f>SUM(D227:D229)</f>
        <v>260000</v>
      </c>
      <c r="E230" s="34"/>
      <c r="F230" s="35"/>
    </row>
    <row r="231" spans="1:6" ht="20.25" customHeight="1" x14ac:dyDescent="0.2">
      <c r="A231"/>
      <c r="B231" s="207"/>
      <c r="C231" s="141"/>
      <c r="D231" s="39"/>
      <c r="E231" s="130"/>
      <c r="F231" s="39"/>
    </row>
    <row r="232" spans="1:6" ht="12" customHeight="1" x14ac:dyDescent="0.2">
      <c r="A232" s="201" t="s">
        <v>163</v>
      </c>
      <c r="B232" s="210" t="s">
        <v>62</v>
      </c>
      <c r="C232" s="210"/>
      <c r="D232" s="210"/>
      <c r="E232" s="127"/>
      <c r="F232" s="127"/>
    </row>
    <row r="233" spans="1:6" ht="12" customHeight="1" x14ac:dyDescent="0.2">
      <c r="A233" s="209"/>
      <c r="B233" s="255"/>
      <c r="C233" s="255"/>
      <c r="D233" s="209"/>
      <c r="E233" s="209"/>
      <c r="F233" s="132"/>
    </row>
    <row r="234" spans="1:6" ht="12" customHeight="1" x14ac:dyDescent="0.2">
      <c r="A234" s="210" t="s">
        <v>164</v>
      </c>
      <c r="B234" s="250" t="s">
        <v>64</v>
      </c>
      <c r="C234" s="250"/>
      <c r="D234" s="250"/>
      <c r="E234" s="133"/>
      <c r="F234" s="129">
        <v>0</v>
      </c>
    </row>
    <row r="235" spans="1:6" x14ac:dyDescent="0.2">
      <c r="A235" s="51"/>
      <c r="B235" s="51"/>
      <c r="C235" s="214"/>
      <c r="D235" s="214"/>
      <c r="E235" s="135"/>
      <c r="F235" s="136"/>
    </row>
    <row r="236" spans="1:6" ht="23.25" customHeight="1" x14ac:dyDescent="0.2">
      <c r="A236" s="9" t="s">
        <v>165</v>
      </c>
      <c r="B236" s="256" t="s">
        <v>166</v>
      </c>
      <c r="C236" s="256"/>
      <c r="D236" s="256"/>
      <c r="E236" s="211"/>
      <c r="F236" s="211"/>
    </row>
    <row r="237" spans="1:6" x14ac:dyDescent="0.2">
      <c r="A237" s="10"/>
      <c r="B237" s="10"/>
      <c r="C237" s="10"/>
      <c r="D237" s="10"/>
      <c r="E237" s="206" t="s">
        <v>24</v>
      </c>
      <c r="F237" s="12">
        <f>SUM(F239,F241,F243,F247,F245,F249,F251,F253,F255,F257)</f>
        <v>0</v>
      </c>
    </row>
    <row r="238" spans="1:6" ht="15" customHeight="1" x14ac:dyDescent="0.2">
      <c r="A238" s="13" t="s">
        <v>25</v>
      </c>
      <c r="B238" s="13" t="s">
        <v>26</v>
      </c>
      <c r="C238" s="14" t="s">
        <v>27</v>
      </c>
      <c r="D238" s="15" t="s">
        <v>28</v>
      </c>
      <c r="E238" s="153" t="s">
        <v>167</v>
      </c>
      <c r="F238" s="203"/>
    </row>
    <row r="239" spans="1:6" x14ac:dyDescent="0.2">
      <c r="A239" s="210" t="s">
        <v>168</v>
      </c>
      <c r="B239" s="201" t="s">
        <v>169</v>
      </c>
      <c r="C239" s="133"/>
      <c r="D239" s="133"/>
      <c r="E239" s="133"/>
      <c r="F239" s="129">
        <v>0</v>
      </c>
    </row>
    <row r="240" spans="1:6" ht="21.75" customHeight="1" x14ac:dyDescent="0.2">
      <c r="A240" s="209"/>
      <c r="B240" s="47"/>
      <c r="C240" s="209"/>
      <c r="D240" s="130"/>
      <c r="E240" s="209"/>
      <c r="F240" s="131"/>
    </row>
    <row r="241" spans="1:10" x14ac:dyDescent="0.2">
      <c r="A241" s="210" t="s">
        <v>170</v>
      </c>
      <c r="B241" s="257" t="s">
        <v>48</v>
      </c>
      <c r="C241" s="257"/>
      <c r="D241" s="257"/>
      <c r="E241" s="127"/>
      <c r="F241" s="128">
        <v>0</v>
      </c>
    </row>
    <row r="242" spans="1:10" ht="19.5" customHeight="1" x14ac:dyDescent="0.2">
      <c r="A242" s="207"/>
      <c r="B242" s="258"/>
      <c r="C242" s="258"/>
      <c r="D242" s="258"/>
      <c r="E242" s="207"/>
      <c r="F242" s="125"/>
    </row>
    <row r="243" spans="1:10" s="115" customFormat="1" ht="20.25" customHeight="1" x14ac:dyDescent="0.2">
      <c r="A243" s="210" t="s">
        <v>171</v>
      </c>
      <c r="B243" s="201" t="s">
        <v>50</v>
      </c>
      <c r="C243" s="127"/>
      <c r="D243" s="127"/>
      <c r="E243" s="127"/>
      <c r="F243" s="128">
        <v>0</v>
      </c>
      <c r="G243" s="3"/>
      <c r="H243" s="3"/>
      <c r="I243" s="3"/>
      <c r="J243" s="3"/>
    </row>
    <row r="244" spans="1:10" s="115" customFormat="1" ht="20.25" customHeight="1" x14ac:dyDescent="0.2">
      <c r="A244" s="207"/>
      <c r="B244" s="207"/>
      <c r="C244" s="207"/>
      <c r="D244" s="207"/>
      <c r="E244" s="207"/>
      <c r="F244" s="125"/>
      <c r="G244" s="3"/>
      <c r="H244" s="3"/>
      <c r="I244" s="3"/>
      <c r="J244" s="3"/>
    </row>
    <row r="245" spans="1:10" ht="20.25" customHeight="1" x14ac:dyDescent="0.2">
      <c r="A245" s="210" t="s">
        <v>172</v>
      </c>
      <c r="B245" s="201" t="s">
        <v>52</v>
      </c>
      <c r="C245" s="127"/>
      <c r="D245" s="127"/>
      <c r="E245" s="127"/>
      <c r="F245" s="128">
        <v>0</v>
      </c>
    </row>
    <row r="246" spans="1:10" ht="20.25" customHeight="1" x14ac:dyDescent="0.2">
      <c r="A246" s="207"/>
      <c r="B246" s="207"/>
      <c r="C246" s="207"/>
      <c r="D246" s="207"/>
      <c r="E246" s="207"/>
      <c r="F246" s="125"/>
    </row>
    <row r="247" spans="1:10" ht="29.25" customHeight="1" x14ac:dyDescent="0.2">
      <c r="A247" s="210" t="s">
        <v>173</v>
      </c>
      <c r="B247" s="201" t="s">
        <v>54</v>
      </c>
      <c r="C247" s="127"/>
      <c r="D247" s="127"/>
      <c r="E247" s="127"/>
      <c r="F247" s="128">
        <v>0</v>
      </c>
    </row>
    <row r="248" spans="1:10" ht="20.25" customHeight="1" x14ac:dyDescent="0.2">
      <c r="A248" s="207"/>
      <c r="B248" s="207"/>
      <c r="C248" s="207"/>
      <c r="D248" s="207"/>
      <c r="E248" s="207"/>
      <c r="F248" s="125"/>
    </row>
    <row r="249" spans="1:10" ht="12" customHeight="1" x14ac:dyDescent="0.2">
      <c r="A249" s="210" t="s">
        <v>174</v>
      </c>
      <c r="B249" s="201" t="s">
        <v>56</v>
      </c>
      <c r="C249" s="127"/>
      <c r="D249" s="127"/>
      <c r="E249" s="127"/>
      <c r="F249" s="128">
        <v>0</v>
      </c>
    </row>
    <row r="250" spans="1:10" ht="12" customHeight="1" x14ac:dyDescent="0.2">
      <c r="A250" s="207"/>
      <c r="B250" s="207"/>
      <c r="C250" s="207"/>
      <c r="D250" s="207"/>
      <c r="E250" s="207"/>
      <c r="F250" s="125"/>
    </row>
    <row r="251" spans="1:10" ht="12.75" customHeight="1" x14ac:dyDescent="0.2">
      <c r="A251" s="210" t="s">
        <v>175</v>
      </c>
      <c r="B251" s="201" t="s">
        <v>58</v>
      </c>
      <c r="C251" s="133"/>
      <c r="D251" s="133"/>
      <c r="E251" s="133"/>
      <c r="F251" s="129">
        <v>0</v>
      </c>
    </row>
    <row r="252" spans="1:10" x14ac:dyDescent="0.2">
      <c r="A252" s="209"/>
      <c r="B252" s="47"/>
      <c r="C252" s="209"/>
      <c r="D252" s="130"/>
      <c r="E252" s="209"/>
      <c r="F252" s="131"/>
    </row>
    <row r="253" spans="1:10" ht="19.5" x14ac:dyDescent="0.2">
      <c r="A253" s="210" t="s">
        <v>176</v>
      </c>
      <c r="B253" s="201" t="s">
        <v>60</v>
      </c>
      <c r="C253" s="133"/>
      <c r="D253" s="133"/>
      <c r="E253" s="133"/>
      <c r="F253" s="129">
        <v>0</v>
      </c>
    </row>
    <row r="254" spans="1:10" x14ac:dyDescent="0.2">
      <c r="A254" s="209"/>
      <c r="B254" s="209"/>
      <c r="C254" s="209"/>
      <c r="D254" s="130"/>
      <c r="E254" s="209"/>
      <c r="F254" s="131"/>
    </row>
    <row r="255" spans="1:10" x14ac:dyDescent="0.2">
      <c r="A255" s="210" t="s">
        <v>177</v>
      </c>
      <c r="B255" s="259" t="s">
        <v>62</v>
      </c>
      <c r="C255" s="259"/>
      <c r="D255" s="259"/>
      <c r="E255" s="133"/>
      <c r="F255" s="129">
        <v>0</v>
      </c>
    </row>
    <row r="256" spans="1:10" ht="20.25" customHeight="1" x14ac:dyDescent="0.2">
      <c r="A256" s="51"/>
      <c r="B256" s="34"/>
      <c r="C256" s="135"/>
      <c r="D256" s="135"/>
      <c r="E256" s="135"/>
      <c r="F256" s="136"/>
    </row>
    <row r="257" spans="1:6" ht="10.5" customHeight="1" x14ac:dyDescent="0.2">
      <c r="A257" s="210" t="s">
        <v>178</v>
      </c>
      <c r="B257" s="250" t="s">
        <v>64</v>
      </c>
      <c r="C257" s="250"/>
      <c r="D257" s="250"/>
      <c r="E257" s="133"/>
      <c r="F257" s="129">
        <v>0</v>
      </c>
    </row>
    <row r="258" spans="1:6" x14ac:dyDescent="0.2">
      <c r="A258" s="51"/>
      <c r="B258" s="51"/>
      <c r="C258" s="214"/>
      <c r="D258" s="214"/>
      <c r="E258" s="135"/>
      <c r="F258" s="136"/>
    </row>
    <row r="259" spans="1:6" ht="17.25" customHeight="1" x14ac:dyDescent="0.2">
      <c r="A259" s="251" t="s">
        <v>179</v>
      </c>
      <c r="B259" s="251"/>
      <c r="C259" s="251"/>
      <c r="D259" s="251"/>
      <c r="E259" s="251"/>
      <c r="F259" s="12">
        <f>SUM(F237,F207,F180,F42,F11)</f>
        <v>4937276.96</v>
      </c>
    </row>
    <row r="260" spans="1:6" ht="12.75" customHeight="1" x14ac:dyDescent="0.2">
      <c r="A260" s="143"/>
      <c r="B260" s="143"/>
      <c r="C260" s="143"/>
      <c r="D260" s="209"/>
      <c r="E260" s="209"/>
      <c r="F260" s="131"/>
    </row>
    <row r="261" spans="1:6" ht="15" customHeight="1" x14ac:dyDescent="0.2">
      <c r="A261" s="252" t="s">
        <v>180</v>
      </c>
      <c r="B261" s="253"/>
      <c r="C261" s="253"/>
      <c r="D261" s="253"/>
      <c r="E261" s="254"/>
      <c r="F261" s="154"/>
    </row>
    <row r="262" spans="1:6" ht="12" customHeight="1" x14ac:dyDescent="0.2">
      <c r="A262" s="248" t="s">
        <v>10</v>
      </c>
      <c r="B262" s="249"/>
      <c r="C262" s="249"/>
      <c r="D262" s="249"/>
      <c r="E262" s="155">
        <f>SUM(F239,F209,F182,F44,F13)</f>
        <v>3105676.83</v>
      </c>
      <c r="F262" s="199"/>
    </row>
    <row r="263" spans="1:6" ht="12" customHeight="1" x14ac:dyDescent="0.2">
      <c r="A263" s="248" t="s">
        <v>11</v>
      </c>
      <c r="B263" s="249"/>
      <c r="C263" s="249"/>
      <c r="D263" s="249"/>
      <c r="E263" s="155">
        <f>SUM(F241,F211,F188,F89,F23)</f>
        <v>285000</v>
      </c>
      <c r="F263" s="199"/>
    </row>
    <row r="264" spans="1:6" ht="12" customHeight="1" x14ac:dyDescent="0.2">
      <c r="A264" s="248" t="s">
        <v>12</v>
      </c>
      <c r="B264" s="249"/>
      <c r="C264" s="249"/>
      <c r="D264" s="249"/>
      <c r="E264" s="155">
        <f>SUM(F243,F213,F190,F102,F25)</f>
        <v>0</v>
      </c>
      <c r="F264" s="199"/>
    </row>
    <row r="265" spans="1:6" ht="12.75" customHeight="1" x14ac:dyDescent="0.2">
      <c r="A265" s="248" t="s">
        <v>13</v>
      </c>
      <c r="B265" s="249"/>
      <c r="C265" s="249"/>
      <c r="D265" s="249"/>
      <c r="E265" s="155">
        <f>SUM(F245,F215,F192,F27,F104)</f>
        <v>0</v>
      </c>
      <c r="F265" s="199"/>
    </row>
    <row r="266" spans="1:6" ht="12" customHeight="1" x14ac:dyDescent="0.2">
      <c r="A266" s="248" t="s">
        <v>14</v>
      </c>
      <c r="B266" s="249"/>
      <c r="C266" s="249"/>
      <c r="D266" s="249"/>
      <c r="E266" s="155">
        <f>SUM(F247,F217,F194,F106,F29)</f>
        <v>170000</v>
      </c>
      <c r="F266" s="199"/>
    </row>
    <row r="267" spans="1:6" ht="12" customHeight="1" x14ac:dyDescent="0.2">
      <c r="A267" s="248" t="s">
        <v>15</v>
      </c>
      <c r="B267" s="249"/>
      <c r="C267" s="249"/>
      <c r="D267" s="249"/>
      <c r="E267" s="155">
        <f>SUM(F249,F219,F196,F112,F31)</f>
        <v>168172.75</v>
      </c>
      <c r="F267" s="199"/>
    </row>
    <row r="268" spans="1:6" ht="12.75" customHeight="1" x14ac:dyDescent="0.2">
      <c r="A268" s="248" t="s">
        <v>16</v>
      </c>
      <c r="B268" s="249"/>
      <c r="C268" s="249"/>
      <c r="D268" s="249"/>
      <c r="E268" s="155">
        <f>SUM(F251,F221,F198,F128,F33)</f>
        <v>558348.65</v>
      </c>
      <c r="F268" s="199"/>
    </row>
    <row r="269" spans="1:6" ht="12" customHeight="1" x14ac:dyDescent="0.2">
      <c r="A269" s="248" t="s">
        <v>17</v>
      </c>
      <c r="B269" s="249"/>
      <c r="C269" s="249"/>
      <c r="D269" s="249"/>
      <c r="E269" s="155">
        <f>SUM(F253,F223,F200,F156,F35)</f>
        <v>260000</v>
      </c>
      <c r="F269" s="199"/>
    </row>
    <row r="270" spans="1:6" ht="12.75" customHeight="1" x14ac:dyDescent="0.2">
      <c r="A270" s="248" t="s">
        <v>18</v>
      </c>
      <c r="B270" s="249"/>
      <c r="C270" s="249"/>
      <c r="D270" s="249"/>
      <c r="E270" s="155">
        <f>SUM(F255,F232,F202,F158,F37)</f>
        <v>0</v>
      </c>
      <c r="F270" s="199"/>
    </row>
    <row r="271" spans="1:6" x14ac:dyDescent="0.2">
      <c r="A271" s="243" t="s">
        <v>19</v>
      </c>
      <c r="B271" s="244"/>
      <c r="C271" s="244"/>
      <c r="D271" s="244"/>
      <c r="E271" s="155">
        <f>SUM(F257,F234,F204,F160,F39)</f>
        <v>390078.73</v>
      </c>
      <c r="F271" s="199"/>
    </row>
    <row r="272" spans="1:6" ht="12" customHeight="1" x14ac:dyDescent="0.2">
      <c r="A272" s="156" t="s">
        <v>38</v>
      </c>
      <c r="B272" s="157"/>
      <c r="C272" s="157"/>
      <c r="D272" s="157"/>
      <c r="E272" s="158">
        <f>SUM(E262:E271)</f>
        <v>4937276.9600000009</v>
      </c>
      <c r="F272" s="131"/>
    </row>
    <row r="273" spans="1:6" ht="12" customHeight="1" x14ac:dyDescent="0.2">
      <c r="A273" s="143"/>
      <c r="B273" s="143"/>
      <c r="C273" s="143"/>
      <c r="D273" s="209"/>
      <c r="E273" s="209"/>
      <c r="F273" s="131"/>
    </row>
    <row r="274" spans="1:6" ht="12" customHeight="1" x14ac:dyDescent="0.2">
      <c r="A274" s="241" t="s">
        <v>20</v>
      </c>
      <c r="B274" s="241"/>
      <c r="C274" s="241"/>
      <c r="D274" s="241"/>
      <c r="E274" s="241"/>
      <c r="F274" s="241"/>
    </row>
    <row r="275" spans="1:6" ht="12.75" customHeight="1" x14ac:dyDescent="0.2">
      <c r="A275" s="249" t="s">
        <v>223</v>
      </c>
      <c r="B275" s="249"/>
      <c r="C275" s="249"/>
      <c r="D275" s="249"/>
      <c r="E275" s="249"/>
      <c r="F275" s="249"/>
    </row>
    <row r="276" spans="1:6" ht="18" customHeight="1" x14ac:dyDescent="0.2">
      <c r="A276" s="245" t="s">
        <v>182</v>
      </c>
      <c r="B276" s="245"/>
      <c r="C276" s="245"/>
      <c r="D276" s="245"/>
      <c r="E276" s="245"/>
      <c r="F276" s="245"/>
    </row>
    <row r="277" spans="1:6" ht="15" customHeight="1" x14ac:dyDescent="0.2">
      <c r="A277" s="159"/>
      <c r="B277" s="160" t="s">
        <v>183</v>
      </c>
      <c r="C277" s="21"/>
      <c r="D277" s="21"/>
      <c r="E277" s="161">
        <f>SUM(F19+F21+F46+F55+F58+F61+F62+F66+F70+F71+F75+F78+F82+F83+F84+F98+F99+F115+F118+F141+F142+F146+F149+F154+F171+F176+F186+F227+F229+F124+F163)</f>
        <v>1564000</v>
      </c>
      <c r="F277" s="162"/>
    </row>
    <row r="278" spans="1:6" ht="23.25" customHeight="1" x14ac:dyDescent="0.2">
      <c r="A278" s="159"/>
      <c r="B278" s="213" t="s">
        <v>184</v>
      </c>
      <c r="C278" s="207"/>
      <c r="D278" s="207"/>
      <c r="E278" s="164">
        <f>SUM(F93+F108)</f>
        <v>88000</v>
      </c>
      <c r="F278" s="162"/>
    </row>
    <row r="279" spans="1:6" ht="12.75" customHeight="1" x14ac:dyDescent="0.2">
      <c r="A279" s="159"/>
      <c r="B279" s="165" t="s">
        <v>185</v>
      </c>
      <c r="C279" s="144"/>
      <c r="D279" s="144"/>
      <c r="E279" s="166"/>
      <c r="F279" s="162"/>
    </row>
    <row r="280" spans="1:6" ht="12.75" customHeight="1" x14ac:dyDescent="0.2">
      <c r="A280" s="159"/>
      <c r="B280" s="213" t="s">
        <v>186</v>
      </c>
      <c r="C280" s="207"/>
      <c r="D280" s="207"/>
      <c r="E280" s="164">
        <f>SUM(F150+F185)</f>
        <v>18000</v>
      </c>
      <c r="F280" s="162"/>
    </row>
    <row r="281" spans="1:6" ht="12.75" customHeight="1" x14ac:dyDescent="0.2">
      <c r="A281" s="159"/>
      <c r="B281" s="213" t="s">
        <v>187</v>
      </c>
      <c r="C281" s="207"/>
      <c r="D281" s="207"/>
      <c r="E281" s="164">
        <f>SUM(F172)</f>
        <v>10000</v>
      </c>
      <c r="F281" s="162"/>
    </row>
    <row r="282" spans="1:6" ht="12.75" customHeight="1" x14ac:dyDescent="0.2">
      <c r="A282" s="159"/>
      <c r="B282" s="246" t="s">
        <v>188</v>
      </c>
      <c r="C282" s="247"/>
      <c r="D282" s="207"/>
      <c r="E282" s="167"/>
      <c r="F282" s="162"/>
    </row>
    <row r="283" spans="1:6" ht="12.75" customHeight="1" x14ac:dyDescent="0.2">
      <c r="A283" s="159"/>
      <c r="B283" s="213" t="s">
        <v>189</v>
      </c>
      <c r="C283" s="214"/>
      <c r="D283" s="207"/>
      <c r="E283" s="164">
        <f>SUM(F15+F16+F50+F51+F92+F94+F121+F131+F132+F136+F137+F162+F167+F65)</f>
        <v>2897276.96</v>
      </c>
      <c r="F283" s="162"/>
    </row>
    <row r="284" spans="1:6" ht="12.75" customHeight="1" x14ac:dyDescent="0.2">
      <c r="A284" s="159"/>
      <c r="B284" s="213" t="s">
        <v>190</v>
      </c>
      <c r="C284" s="214"/>
      <c r="D284" s="207"/>
      <c r="E284" s="164">
        <f>SUM(F109+F228)</f>
        <v>360000</v>
      </c>
      <c r="F284" s="162"/>
    </row>
    <row r="285" spans="1:6" x14ac:dyDescent="0.2">
      <c r="A285" s="159"/>
      <c r="B285" s="168" t="s">
        <v>191</v>
      </c>
      <c r="C285" s="169"/>
      <c r="D285" s="169"/>
      <c r="E285" s="170"/>
      <c r="F285" s="162"/>
    </row>
    <row r="286" spans="1:6" ht="24.75" customHeight="1" x14ac:dyDescent="0.2">
      <c r="A286" s="159"/>
      <c r="B286" s="171" t="s">
        <v>192</v>
      </c>
      <c r="C286" s="172"/>
      <c r="D286" s="172"/>
      <c r="E286" s="173">
        <f>SUM(E277:E285)</f>
        <v>4937276.96</v>
      </c>
      <c r="F286" s="162"/>
    </row>
    <row r="287" spans="1:6" ht="15.75" customHeight="1" x14ac:dyDescent="0.2">
      <c r="A287" s="207"/>
      <c r="B287" s="174"/>
      <c r="C287" s="175"/>
      <c r="D287" s="175"/>
      <c r="E287" s="176"/>
      <c r="F287" s="125"/>
    </row>
    <row r="288" spans="1:6" x14ac:dyDescent="0.2">
      <c r="A288" s="212"/>
      <c r="B288" s="178"/>
      <c r="C288" s="178"/>
      <c r="D288" s="178"/>
      <c r="E288" s="178"/>
      <c r="F288" s="178"/>
    </row>
    <row r="289" spans="1:10" ht="12.75" customHeight="1" x14ac:dyDescent="0.2"/>
    <row r="290" spans="1:10" x14ac:dyDescent="0.2">
      <c r="A290" s="241" t="s">
        <v>181</v>
      </c>
      <c r="B290" s="241"/>
      <c r="C290" s="241"/>
      <c r="D290" s="241"/>
      <c r="E290" s="241"/>
      <c r="F290" s="241"/>
    </row>
    <row r="291" spans="1:10" x14ac:dyDescent="0.2">
      <c r="A291" s="249" t="s">
        <v>225</v>
      </c>
      <c r="B291" s="249"/>
      <c r="C291" s="249"/>
      <c r="D291" s="249"/>
      <c r="E291" s="249"/>
      <c r="F291" s="249"/>
    </row>
    <row r="292" spans="1:10" s="19" customFormat="1" x14ac:dyDescent="0.2">
      <c r="A292" s="3"/>
      <c r="C292" s="179"/>
      <c r="D292" s="179"/>
      <c r="E292" s="180" t="s">
        <v>197</v>
      </c>
      <c r="G292" s="3"/>
      <c r="H292" s="3"/>
      <c r="I292" s="3"/>
      <c r="J292" s="3"/>
    </row>
    <row r="293" spans="1:10" s="19" customFormat="1" x14ac:dyDescent="0.2">
      <c r="A293" s="3"/>
      <c r="C293" s="179"/>
      <c r="D293" s="179"/>
      <c r="E293" s="179"/>
      <c r="G293" s="3"/>
      <c r="H293" s="3"/>
      <c r="I293" s="3"/>
      <c r="J293" s="3"/>
    </row>
    <row r="294" spans="1:10" s="19" customFormat="1" x14ac:dyDescent="0.2">
      <c r="A294" s="3"/>
      <c r="C294" s="179"/>
      <c r="D294" s="179"/>
      <c r="E294" s="179" t="s">
        <v>230</v>
      </c>
      <c r="G294" s="3"/>
      <c r="H294" s="3"/>
      <c r="I294" s="3"/>
      <c r="J294" s="3"/>
    </row>
    <row r="296" spans="1:10" x14ac:dyDescent="0.2">
      <c r="B296" s="240" t="s">
        <v>228</v>
      </c>
    </row>
    <row r="297" spans="1:10" s="19" customFormat="1" ht="12.75" customHeight="1" x14ac:dyDescent="0.2">
      <c r="A297" s="3"/>
      <c r="B297" s="240" t="s">
        <v>229</v>
      </c>
      <c r="C297" s="3"/>
      <c r="D297" s="3"/>
      <c r="E297" s="3"/>
      <c r="G297" s="3"/>
      <c r="H297" s="3"/>
      <c r="I297" s="3"/>
      <c r="J297" s="3"/>
    </row>
    <row r="298" spans="1:10" s="19" customFormat="1" ht="25.5" customHeight="1" x14ac:dyDescent="0.2">
      <c r="A298" s="3"/>
      <c r="B298" s="179" t="s">
        <v>226</v>
      </c>
      <c r="C298" s="3"/>
      <c r="D298" s="3"/>
      <c r="E298" s="3"/>
      <c r="G298" s="3"/>
      <c r="H298" s="3"/>
      <c r="I298" s="3"/>
      <c r="J298" s="3"/>
    </row>
    <row r="299" spans="1:10" s="19" customFormat="1" ht="12.75" customHeight="1" x14ac:dyDescent="0.2">
      <c r="A299" s="3"/>
      <c r="B299" s="3"/>
      <c r="C299" s="3"/>
      <c r="D299" s="3"/>
      <c r="E299" s="3"/>
      <c r="G299" s="3"/>
      <c r="H299" s="3"/>
      <c r="I299" s="3"/>
      <c r="J299" s="3"/>
    </row>
    <row r="301" spans="1:10" s="19" customFormat="1" ht="12.75" customHeight="1" x14ac:dyDescent="0.2">
      <c r="A301" s="3"/>
      <c r="B301" s="3"/>
      <c r="C301" s="3"/>
      <c r="D301" s="3"/>
      <c r="E301" s="3"/>
      <c r="G301" s="3"/>
      <c r="H301" s="3"/>
      <c r="I301" s="3"/>
      <c r="J301" s="3"/>
    </row>
    <row r="302" spans="1:10" s="19" customFormat="1" ht="12.75" customHeight="1" x14ac:dyDescent="0.2">
      <c r="A302" s="3"/>
      <c r="B302" s="3"/>
      <c r="C302" s="3"/>
      <c r="D302" s="3"/>
      <c r="E302" s="3"/>
      <c r="G302" s="3"/>
      <c r="H302" s="3"/>
      <c r="I302" s="3"/>
      <c r="J302" s="3"/>
    </row>
    <row r="304" spans="1:10" s="19" customFormat="1" ht="12.75" customHeight="1" x14ac:dyDescent="0.2">
      <c r="A304" s="3"/>
      <c r="B304" s="3"/>
      <c r="C304" s="3"/>
      <c r="D304" s="3"/>
      <c r="E304" s="3"/>
      <c r="G304" s="3"/>
      <c r="H304" s="3"/>
      <c r="I304" s="3"/>
      <c r="J304" s="3"/>
    </row>
    <row r="305" spans="1:10" s="19" customFormat="1" ht="12.75" customHeight="1" x14ac:dyDescent="0.2">
      <c r="A305" s="3"/>
      <c r="B305" s="3"/>
      <c r="C305" s="3"/>
      <c r="D305" s="3"/>
      <c r="E305" s="3"/>
      <c r="G305" s="3"/>
      <c r="H305" s="3"/>
      <c r="I305" s="3"/>
      <c r="J305" s="3"/>
    </row>
  </sheetData>
  <mergeCells count="88">
    <mergeCell ref="A291:F291"/>
    <mergeCell ref="A275:F275"/>
    <mergeCell ref="A276:F276"/>
    <mergeCell ref="B282:C282"/>
    <mergeCell ref="A290:F290"/>
    <mergeCell ref="A274:F274"/>
    <mergeCell ref="A261:E261"/>
    <mergeCell ref="A262:D262"/>
    <mergeCell ref="A263:D263"/>
    <mergeCell ref="A264:D264"/>
    <mergeCell ref="A265:D265"/>
    <mergeCell ref="A266:D266"/>
    <mergeCell ref="A267:D267"/>
    <mergeCell ref="A268:D268"/>
    <mergeCell ref="A269:D269"/>
    <mergeCell ref="A270:D270"/>
    <mergeCell ref="A271:D271"/>
    <mergeCell ref="B159:C159"/>
    <mergeCell ref="A259:E259"/>
    <mergeCell ref="B206:D206"/>
    <mergeCell ref="B211:D211"/>
    <mergeCell ref="B219:C219"/>
    <mergeCell ref="B226:E226"/>
    <mergeCell ref="B233:C233"/>
    <mergeCell ref="B234:D234"/>
    <mergeCell ref="B236:D236"/>
    <mergeCell ref="B241:D241"/>
    <mergeCell ref="B242:D242"/>
    <mergeCell ref="B255:D255"/>
    <mergeCell ref="B257:D257"/>
    <mergeCell ref="B204:D204"/>
    <mergeCell ref="B160:D160"/>
    <mergeCell ref="B161:D161"/>
    <mergeCell ref="B166:D166"/>
    <mergeCell ref="B170:E170"/>
    <mergeCell ref="B175:D175"/>
    <mergeCell ref="B179:E179"/>
    <mergeCell ref="B184:E184"/>
    <mergeCell ref="B188:D188"/>
    <mergeCell ref="B189:D189"/>
    <mergeCell ref="B202:D202"/>
    <mergeCell ref="B203:C203"/>
    <mergeCell ref="B120:D120"/>
    <mergeCell ref="B123:D123"/>
    <mergeCell ref="B130:D130"/>
    <mergeCell ref="B110:C110"/>
    <mergeCell ref="B69:D69"/>
    <mergeCell ref="B89:D89"/>
    <mergeCell ref="B158:D158"/>
    <mergeCell ref="B74:D74"/>
    <mergeCell ref="B77:D77"/>
    <mergeCell ref="B81:C81"/>
    <mergeCell ref="B87:D87"/>
    <mergeCell ref="B90:D90"/>
    <mergeCell ref="B91:D91"/>
    <mergeCell ref="B97:C97"/>
    <mergeCell ref="B107:D107"/>
    <mergeCell ref="B135:D135"/>
    <mergeCell ref="B140:D140"/>
    <mergeCell ref="B145:D145"/>
    <mergeCell ref="B148:D148"/>
    <mergeCell ref="B153:D153"/>
    <mergeCell ref="B114:D114"/>
    <mergeCell ref="B117:D117"/>
    <mergeCell ref="B37:D37"/>
    <mergeCell ref="B39:D39"/>
    <mergeCell ref="B41:F41"/>
    <mergeCell ref="E43:F43"/>
    <mergeCell ref="B45:D45"/>
    <mergeCell ref="B49:D49"/>
    <mergeCell ref="B54:D54"/>
    <mergeCell ref="B57:D57"/>
    <mergeCell ref="B60:D60"/>
    <mergeCell ref="B64:D64"/>
    <mergeCell ref="B24:D24"/>
    <mergeCell ref="A8:F8"/>
    <mergeCell ref="A9:F9"/>
    <mergeCell ref="B10:F10"/>
    <mergeCell ref="E12:F12"/>
    <mergeCell ref="B14:D14"/>
    <mergeCell ref="B18:D18"/>
    <mergeCell ref="B20:D20"/>
    <mergeCell ref="B23:D23"/>
    <mergeCell ref="A2:F2"/>
    <mergeCell ref="A4:F4"/>
    <mergeCell ref="A5:F5"/>
    <mergeCell ref="A6:F6"/>
    <mergeCell ref="A7:F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Program građenja za Vijeće</vt:lpstr>
      <vt:lpstr>Program građenja za Vijeće (2)</vt:lpstr>
      <vt:lpstr>Program građenja za Vijeće (3)</vt:lpstr>
      <vt:lpstr>1.izmjene i dopune Programa gra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Nataša Kleković</cp:lastModifiedBy>
  <cp:lastPrinted>2021-02-09T11:56:51Z</cp:lastPrinted>
  <dcterms:created xsi:type="dcterms:W3CDTF">2020-12-04T14:16:07Z</dcterms:created>
  <dcterms:modified xsi:type="dcterms:W3CDTF">2021-03-16T11:01:21Z</dcterms:modified>
</cp:coreProperties>
</file>