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may\Desktop\POSAO\OPĆINSKO VIJEĆE\SJEDNICE VIJEĆA I PRIJEDLOG ODLUKA- novi saziv\28. sjednica\KLASIFICIRANO\Program građenja 2019\"/>
    </mc:Choice>
  </mc:AlternateContent>
  <xr:revisionPtr revIDLastSave="0" documentId="13_ncr:1_{B87DCA65-6C16-4F5D-AE06-4CCA9AC74E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zvrsenje programa gradenj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6" i="1" l="1"/>
  <c r="H26" i="1"/>
  <c r="H45" i="1"/>
  <c r="H44" i="1"/>
  <c r="H139" i="1" l="1"/>
  <c r="H125" i="1"/>
  <c r="H109" i="1"/>
  <c r="H84" i="1"/>
  <c r="H77" i="1"/>
  <c r="G139" i="1"/>
  <c r="G134" i="1"/>
  <c r="G125" i="1"/>
  <c r="H141" i="1"/>
  <c r="H130" i="1"/>
  <c r="H128" i="1"/>
  <c r="H144" i="1"/>
  <c r="H138" i="1"/>
  <c r="H133" i="1"/>
  <c r="H132" i="1"/>
  <c r="H124" i="1"/>
  <c r="H123" i="1"/>
  <c r="H115" i="1"/>
  <c r="H112" i="1"/>
  <c r="H108" i="1"/>
  <c r="H107" i="1"/>
  <c r="H102" i="1"/>
  <c r="H99" i="1"/>
  <c r="H96" i="1"/>
  <c r="H93" i="1"/>
  <c r="H90" i="1"/>
  <c r="H85" i="1"/>
  <c r="H83" i="1"/>
  <c r="H82" i="1"/>
  <c r="H76" i="1"/>
  <c r="H75" i="1"/>
  <c r="H72" i="1"/>
  <c r="H69" i="1"/>
  <c r="H120" i="1"/>
  <c r="H118" i="1"/>
  <c r="H104" i="1"/>
  <c r="H87" i="1"/>
  <c r="H79" i="1"/>
  <c r="H66" i="1"/>
  <c r="H49" i="1"/>
  <c r="H63" i="1"/>
  <c r="H62" i="1"/>
  <c r="H61" i="1"/>
  <c r="H58" i="1"/>
  <c r="H57" i="1"/>
  <c r="H56" i="1"/>
  <c r="H55" i="1"/>
  <c r="H54" i="1"/>
  <c r="H53" i="1"/>
  <c r="H46" i="1"/>
  <c r="H13" i="1"/>
  <c r="H14" i="1"/>
  <c r="H22" i="1"/>
  <c r="H25" i="1"/>
  <c r="H30" i="1"/>
  <c r="H38" i="1"/>
  <c r="H33" i="1"/>
  <c r="H41" i="1"/>
  <c r="H35" i="1"/>
  <c r="H34" i="1"/>
  <c r="E177" i="1"/>
  <c r="E170" i="1"/>
  <c r="E169" i="1"/>
  <c r="E165" i="1"/>
  <c r="E163" i="1"/>
  <c r="E162" i="1"/>
  <c r="E161" i="1"/>
  <c r="E155" i="1"/>
  <c r="E154" i="1"/>
  <c r="E153" i="1"/>
  <c r="E151" i="1"/>
  <c r="E150" i="1"/>
  <c r="D146" i="1"/>
  <c r="E141" i="1"/>
  <c r="D141" i="1"/>
  <c r="E130" i="1"/>
  <c r="D130" i="1"/>
  <c r="E128" i="1"/>
  <c r="D128" i="1"/>
  <c r="D120" i="1"/>
  <c r="E120" i="1"/>
  <c r="E118" i="1"/>
  <c r="D118" i="1"/>
  <c r="E104" i="1"/>
  <c r="D104" i="1"/>
  <c r="E87" i="1"/>
  <c r="D87" i="1"/>
  <c r="E79" i="1"/>
  <c r="D79" i="1"/>
  <c r="E66" i="1"/>
  <c r="D66" i="1"/>
  <c r="D49" i="1"/>
  <c r="E49" i="1"/>
  <c r="D20" i="1"/>
  <c r="D11" i="1"/>
  <c r="D9" i="1" s="1"/>
  <c r="D18" i="1" l="1"/>
  <c r="E197" i="1" l="1"/>
  <c r="E196" i="1"/>
  <c r="E195" i="1"/>
  <c r="E194" i="1"/>
  <c r="E193" i="1"/>
  <c r="E192" i="1"/>
  <c r="E191" i="1"/>
  <c r="E189" i="1"/>
  <c r="E188" i="1"/>
  <c r="E187" i="1"/>
  <c r="E186" i="1"/>
  <c r="E185" i="1"/>
  <c r="E184" i="1"/>
  <c r="E183" i="1"/>
  <c r="E181" i="1"/>
  <c r="E182" i="1"/>
  <c r="E179" i="1"/>
  <c r="E178" i="1"/>
  <c r="E198" i="1"/>
  <c r="E139" i="1" l="1"/>
  <c r="D139" i="1"/>
  <c r="G27" i="1"/>
  <c r="H27" i="1" s="1"/>
  <c r="E27" i="1"/>
  <c r="G77" i="1"/>
  <c r="E77" i="1"/>
  <c r="D77" i="1"/>
  <c r="G63" i="1"/>
  <c r="E63" i="1"/>
  <c r="G47" i="1"/>
  <c r="H47" i="1" s="1"/>
  <c r="E47" i="1"/>
  <c r="G35" i="1"/>
  <c r="E35" i="1"/>
  <c r="G15" i="1"/>
  <c r="H15" i="1" s="1"/>
  <c r="E15" i="1"/>
  <c r="E11" i="1" s="1"/>
  <c r="G84" i="1"/>
  <c r="E84" i="1"/>
  <c r="D84" i="1"/>
  <c r="G56" i="1"/>
  <c r="E56" i="1"/>
  <c r="E58" i="1" s="1"/>
  <c r="D56" i="1"/>
  <c r="G109" i="1"/>
  <c r="E109" i="1"/>
  <c r="E134" i="1"/>
  <c r="E125" i="1"/>
  <c r="D125" i="1"/>
  <c r="E20" i="1" l="1"/>
  <c r="H20" i="1" s="1"/>
  <c r="E18" i="1"/>
  <c r="H18" i="1" s="1"/>
  <c r="H11" i="1"/>
  <c r="E9" i="1"/>
  <c r="G58" i="1"/>
  <c r="E172" i="1"/>
  <c r="E190" i="1"/>
  <c r="E199" i="1" s="1"/>
  <c r="E149" i="1" l="1"/>
  <c r="H9" i="1"/>
  <c r="E146" i="1"/>
  <c r="H146" i="1" s="1"/>
  <c r="E158" i="1"/>
  <c r="D134" i="1"/>
  <c r="D109" i="1"/>
  <c r="D63" i="1"/>
  <c r="D58" i="1"/>
  <c r="D47" i="1"/>
  <c r="D35" i="1"/>
  <c r="D27" i="1"/>
  <c r="D15" i="1"/>
</calcChain>
</file>

<file path=xl/sharedStrings.xml><?xml version="1.0" encoding="utf-8"?>
<sst xmlns="http://schemas.openxmlformats.org/spreadsheetml/2006/main" count="328" uniqueCount="166">
  <si>
    <t>Članak 1.</t>
  </si>
  <si>
    <t>R252</t>
  </si>
  <si>
    <t>R253</t>
  </si>
  <si>
    <t>R212</t>
  </si>
  <si>
    <t>R215</t>
  </si>
  <si>
    <t xml:space="preserve"> </t>
  </si>
  <si>
    <t xml:space="preserve">                  </t>
  </si>
  <si>
    <t>IZVRŠENJE</t>
  </si>
  <si>
    <t xml:space="preserve">                                                                                            </t>
  </si>
  <si>
    <t>R413</t>
  </si>
  <si>
    <t>R415</t>
  </si>
  <si>
    <t>PLAN</t>
  </si>
  <si>
    <t>R211</t>
  </si>
  <si>
    <t>ostali prihodi posebne namjene</t>
  </si>
  <si>
    <t>R390</t>
  </si>
  <si>
    <t>komunalni doprinos</t>
  </si>
  <si>
    <t>R364.2</t>
  </si>
  <si>
    <t>komunalna naknada</t>
  </si>
  <si>
    <t>R359.03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</si>
  <si>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</si>
  <si>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</si>
  <si>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</si>
  <si>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</si>
  <si>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</si>
  <si>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</si>
  <si>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</si>
  <si>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r>
      <rPr>
        <sz val="7"/>
        <rFont val="Arial"/>
        <family val="2"/>
      </rPr>
      <t>a)</t>
    </r>
  </si>
  <si>
    <t>Izgradnja nerazvrstane ceste SU15</t>
  </si>
  <si>
    <r>
      <rPr>
        <sz val="7"/>
        <rFont val="Arial"/>
        <family val="2"/>
      </rPr>
      <t>projektna dokumentacija</t>
    </r>
  </si>
  <si>
    <t>imovinsko pravne radnje</t>
  </si>
  <si>
    <t>R213</t>
  </si>
  <si>
    <t>ostali prihodi od prodaje nefinacijske imovine</t>
  </si>
  <si>
    <t>UKUPNO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</si>
  <si>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</si>
  <si>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</si>
  <si>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t>Elaborati urisa izvedenog stanja nerazvrstanih cesta</t>
  </si>
  <si>
    <t>b)</t>
  </si>
  <si>
    <t>Izgradnja nerazvrstane ceste SU6</t>
  </si>
  <si>
    <t>projektna dokumentacija</t>
  </si>
  <si>
    <t>c)</t>
  </si>
  <si>
    <t>Izgradnja nerazvrstane ceste KPP18</t>
  </si>
  <si>
    <t>d)</t>
  </si>
  <si>
    <t>Izgradnja potpornog zida u OU50</t>
  </si>
  <si>
    <t>građenje</t>
  </si>
  <si>
    <t>nadzor</t>
  </si>
  <si>
    <t>e)</t>
  </si>
  <si>
    <t>Izgradnja nerazvrstane ceste - obalne šetnice</t>
  </si>
  <si>
    <t>f)</t>
  </si>
  <si>
    <t>Izgradnja nerazvrstane ceste OU17</t>
  </si>
  <si>
    <t>g)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</si>
  <si>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</si>
  <si>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</si>
  <si>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</si>
  <si>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a)</t>
  </si>
  <si>
    <t>Uređenje Centralnog trga u Puntu</t>
  </si>
  <si>
    <t>R364.3</t>
  </si>
  <si>
    <t>kapitalne pomoći iz županijskog proračuna</t>
  </si>
  <si>
    <t>Ostala gradnja</t>
  </si>
  <si>
    <t>2.3.</t>
  </si>
  <si>
    <r>
      <rPr>
        <b/>
        <sz val="7"/>
        <rFont val="Arial"/>
        <family val="2"/>
      </rPr>
      <t>JAVNA PARKIRALIŠTA</t>
    </r>
  </si>
  <si>
    <t>Parking u Ulici Obala (kod Oaze)</t>
  </si>
  <si>
    <t>R414</t>
  </si>
  <si>
    <t>Izgradnja parkirališta na GMU1</t>
  </si>
  <si>
    <t>Ostala parkirališta</t>
  </si>
  <si>
    <t>R570</t>
  </si>
  <si>
    <t>2.5.</t>
  </si>
  <si>
    <r>
      <rPr>
        <b/>
        <sz val="7"/>
        <rFont val="Arial"/>
        <family val="2"/>
      </rPr>
      <t>JAVNE ZELENE POVRŠINE</t>
    </r>
  </si>
  <si>
    <t>Uređenje dječjeg igrališta</t>
  </si>
  <si>
    <t>Gradnja - oprema</t>
  </si>
  <si>
    <t>naknada za koncesiju za turističko zemljište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</si>
  <si>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</si>
  <si>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</si>
  <si>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</si>
  <si>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Prometna urbana oprema</t>
  </si>
  <si>
    <t>Urbana oprema</t>
  </si>
  <si>
    <t>Božićno - Novogodišnja dekoracija i iluminacija</t>
  </si>
  <si>
    <t>Skulptura - Centralni trg</t>
  </si>
  <si>
    <t>R544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</si>
  <si>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</si>
  <si>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</si>
  <si>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t>Izgradnja javne rasvjete na Centralnom trgu</t>
  </si>
  <si>
    <t>Ostala ulaganja u javnu rasvjetu - Stara Baška</t>
  </si>
  <si>
    <t>Ostala ulaganja u javnu rasvjetu - Punat</t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</si>
  <si>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</si>
  <si>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b/>
        <sz val="7"/>
        <rFont val="Arial"/>
        <family val="2"/>
      </rPr>
      <t>3.1.</t>
    </r>
  </si>
  <si>
    <t>Dodatna ulaganja u obnovu zapuštenih nerazvrstanih cesta - poljski putevi</t>
  </si>
  <si>
    <t>gradnja</t>
  </si>
  <si>
    <t>ostali prihodi od prodaje nefinancijske imovine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</si>
  <si>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</si>
  <si>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</si>
  <si>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t>Rekonstrukcija ulice Obala</t>
  </si>
  <si>
    <t>Kružni tok</t>
  </si>
  <si>
    <t>R400.02</t>
  </si>
  <si>
    <r>
      <rPr>
        <b/>
        <sz val="7"/>
        <rFont val="Arial"/>
        <family val="2"/>
      </rPr>
      <t>4.7.</t>
    </r>
  </si>
  <si>
    <t>Rekonstrukcija javne rasvjete u dijelu ulice Obala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</si>
  <si>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</si>
  <si>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</si>
  <si>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</si>
  <si>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</si>
  <si>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</si>
  <si>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</si>
  <si>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</si>
  <si>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</si>
  <si>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</si>
  <si>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</si>
  <si>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</si>
  <si>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POZICIJA</t>
  </si>
  <si>
    <t>-</t>
  </si>
  <si>
    <t>R364.03</t>
  </si>
  <si>
    <t>R364.02</t>
  </si>
  <si>
    <t>R364.01</t>
  </si>
  <si>
    <t>R400.04</t>
  </si>
  <si>
    <t xml:space="preserve">Na temelju članka 71. Zakona o komunalnom gospodarstvu ("Narodne novine" broj 68/18, 110/18 i 32/20)  i članka 45. Statuta Općine Punat ("Službene novine Primorsko- goranske županije" broj 8/18, 10/19 i 3/20), podnosim </t>
  </si>
  <si>
    <t xml:space="preserve">            projektna dokumentacija</t>
  </si>
  <si>
    <t>KOMUNALNOG DOPRINOSA</t>
  </si>
  <si>
    <t>KOMUNALNE NAKNADE</t>
  </si>
  <si>
    <t>NAKNADE ZA KONCESIJU ZA TURISTIČKO ZEMLJIŠTE</t>
  </si>
  <si>
    <t>PRORAČUNA OPĆINE PUNAT</t>
  </si>
  <si>
    <t>a) ostali prihodi posebnih namjena</t>
  </si>
  <si>
    <t>b) prodaja nefinancijske imovine</t>
  </si>
  <si>
    <t>FONDOVA EUROPSKE UNIJE</t>
  </si>
  <si>
    <t>UGOVORA, NAKNADA I DRUGIH IZVORA</t>
  </si>
  <si>
    <t>b) kapitalne pomoći iz županijskog proračuna</t>
  </si>
  <si>
    <t>DONACIJA</t>
  </si>
  <si>
    <r>
      <rPr>
        <b/>
        <sz val="7"/>
        <rFont val="Times New Roman"/>
        <family val="1"/>
      </rPr>
      <t>UKUPNO</t>
    </r>
  </si>
  <si>
    <t>REKAPITULACIJA PO IZVORU FINANCIRANJA</t>
  </si>
  <si>
    <t>REKAPITULACIJA PO POZICIJI</t>
  </si>
  <si>
    <t>Dodatna ulaganja na objektima komunalne infrastrukture</t>
  </si>
  <si>
    <t>Dodatna ulaganja na građevinskim objektima - prometnice</t>
  </si>
  <si>
    <t>R212.4.</t>
  </si>
  <si>
    <t>Dodatna ulaganja na građevinskim objektima - poljski i maslinarksi putevi</t>
  </si>
  <si>
    <t>R212.5</t>
  </si>
  <si>
    <t>R213.1.</t>
  </si>
  <si>
    <t>Građevinsko zemljište za prometnice</t>
  </si>
  <si>
    <t>Dodatna ulaganja na građevinskim objektima - javna rasvjeta</t>
  </si>
  <si>
    <t>R215.1.</t>
  </si>
  <si>
    <t>Urbana oprema za javne površine - komunalna</t>
  </si>
  <si>
    <t>Projektna dokumentacija - prometnice</t>
  </si>
  <si>
    <t>Oprema - dekoracija i iluminacija</t>
  </si>
  <si>
    <t>Uređenje Centralnog trga</t>
  </si>
  <si>
    <t>R364.3.</t>
  </si>
  <si>
    <t>Projektna dokumenacija - javne površine</t>
  </si>
  <si>
    <t>Građevinsko zemljište - kružni tok</t>
  </si>
  <si>
    <t>Urbana oprema - prometna</t>
  </si>
  <si>
    <t>Izgradnja parkova i parkirališta</t>
  </si>
  <si>
    <t>Urbana oprema za igrališta</t>
  </si>
  <si>
    <t>R415.1.</t>
  </si>
  <si>
    <t>Uređenje cetralnog trga - skulptura - projektna dokumentacija</t>
  </si>
  <si>
    <t>R570.1</t>
  </si>
  <si>
    <t>Građevinsko zemljište za parkirališta</t>
  </si>
  <si>
    <t>R212.4</t>
  </si>
  <si>
    <t>R215.1</t>
  </si>
  <si>
    <t>R415.1</t>
  </si>
  <si>
    <t>Članak  2.</t>
  </si>
  <si>
    <t>IZVRŠENJE PO IZVORU FINANCIRANJA</t>
  </si>
  <si>
    <t>a) EU projekti predfinanciranje</t>
  </si>
  <si>
    <t>opći prihodi i primici - EU projekti - predfinanciranje</t>
  </si>
  <si>
    <t>POSTOTAK IZVRŠENJA</t>
  </si>
  <si>
    <t>OPĆINSKI NAČELNIK</t>
  </si>
  <si>
    <t>MARINKO ŽIC</t>
  </si>
  <si>
    <t>IZVJEŠĆE  O IZVRŠENJU PROGRAMA GRAĐENJA KOMUNALNE INFRASTRUKTURE  U OPĆINI PUNAT U 2019. GODINI</t>
  </si>
  <si>
    <t>Program građenja komunalne infrastrukture na području Općine Punat u 2019. godini ("Službene novine Primorsko goranske županije" broj 37/18, 14/19 i 34/19), izvršen je u 2019. godini kako slijedi:</t>
  </si>
  <si>
    <t>Izvješće o izvršenju Programa građenja komunalne infrastrukture u 2019. godini stupa na snagu danom donošenja i objavit će se u "Službenim novinama Primorsko-goranske  županije".</t>
  </si>
  <si>
    <t>Punat, 12. svibnja 2020. godine</t>
  </si>
  <si>
    <t>KLASA: 080-02/20-01/1</t>
  </si>
  <si>
    <t>URBROJ:2142-02-02/01-20-14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</si>
</sst>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4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indexed="10"/>
      <name val="Arial"/>
      <family val="2"/>
    </font>
    <font>
      <b/>
      <sz val="1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7"/>
      <color rgb="FFFF0000"/>
      <name val="Arial"/>
      <family val="2"/>
    </font>
    <font>
      <b/>
      <sz val="7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7.5"/>
      <name val="Times New Roman"/>
      <family val="1"/>
      <charset val="238"/>
    </font>
    <font>
      <b/>
      <sz val="7.5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name val="Times New Roman"/>
      <family val="1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color rgb="FFFF0000"/>
      <name val="Arial"/>
      <family val="2"/>
    </font>
    <font>
      <sz val="7"/>
      <color theme="1"/>
      <name val="Arial"/>
      <family val="2"/>
      <charset val="238"/>
    </font>
    <font>
      <b/>
      <sz val="7"/>
      <color rgb="FFFF0000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44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9" fontId="1" fillId="3" borderId="0" xfId="0" applyNumberFormat="1" applyFont="1" applyFill="1"/>
    <xf numFmtId="49" fontId="0" fillId="3" borderId="0" xfId="0" applyNumberFormat="1" applyFill="1" applyAlignment="1">
      <alignment horizontal="center"/>
    </xf>
    <xf numFmtId="0" fontId="0" fillId="3" borderId="0" xfId="0" applyFill="1"/>
    <xf numFmtId="49" fontId="3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" fontId="4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4" fontId="4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center"/>
    </xf>
    <xf numFmtId="164" fontId="9" fillId="4" borderId="0" xfId="0" applyNumberFormat="1" applyFont="1" applyFill="1" applyAlignment="1">
      <alignment horizontal="left" vertical="top" shrinkToFit="1"/>
    </xf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center" wrapText="1"/>
    </xf>
    <xf numFmtId="0" fontId="12" fillId="4" borderId="0" xfId="0" applyFont="1" applyFill="1" applyAlignment="1">
      <alignment horizontal="left" vertical="top" wrapText="1"/>
    </xf>
    <xf numFmtId="4" fontId="9" fillId="4" borderId="0" xfId="0" applyNumberFormat="1" applyFont="1" applyFill="1" applyAlignment="1">
      <alignment horizontal="right" vertical="top" shrinkToFit="1"/>
    </xf>
    <xf numFmtId="0" fontId="13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 indent="1"/>
    </xf>
    <xf numFmtId="0" fontId="15" fillId="0" borderId="3" xfId="0" applyFont="1" applyBorder="1" applyAlignment="1">
      <alignment horizontal="left" vertical="top" wrapText="1" indent="2"/>
    </xf>
    <xf numFmtId="0" fontId="12" fillId="5" borderId="12" xfId="0" applyFont="1" applyFill="1" applyBorder="1" applyAlignment="1">
      <alignment horizontal="left" vertical="top" wrapText="1"/>
    </xf>
    <xf numFmtId="0" fontId="0" fillId="5" borderId="12" xfId="0" applyFill="1" applyBorder="1" applyAlignment="1">
      <alignment horizontal="left" wrapText="1"/>
    </xf>
    <xf numFmtId="4" fontId="9" fillId="5" borderId="12" xfId="0" applyNumberFormat="1" applyFont="1" applyFill="1" applyBorder="1" applyAlignment="1">
      <alignment horizontal="right" vertical="top" shrinkToFit="1"/>
    </xf>
    <xf numFmtId="0" fontId="14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left" wrapText="1"/>
    </xf>
    <xf numFmtId="4" fontId="0" fillId="0" borderId="14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14" xfId="0" applyFont="1" applyBorder="1" applyAlignment="1">
      <alignment horizontal="left" vertical="top" wrapText="1" indent="4"/>
    </xf>
    <xf numFmtId="0" fontId="15" fillId="0" borderId="14" xfId="0" applyFont="1" applyBorder="1" applyAlignment="1">
      <alignment horizontal="center" vertical="top" wrapText="1"/>
    </xf>
    <xf numFmtId="4" fontId="15" fillId="0" borderId="15" xfId="0" applyNumberFormat="1" applyFont="1" applyBorder="1" applyAlignment="1">
      <alignment horizontal="right" vertical="top" shrinkToFit="1"/>
    </xf>
    <xf numFmtId="0" fontId="14" fillId="0" borderId="16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left" vertical="top" wrapText="1" indent="4"/>
    </xf>
    <xf numFmtId="0" fontId="14" fillId="0" borderId="14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14" fillId="0" borderId="13" xfId="0" applyFont="1" applyBorder="1" applyAlignment="1">
      <alignment horizontal="left" vertical="top" wrapText="1" indent="4"/>
    </xf>
    <xf numFmtId="0" fontId="12" fillId="0" borderId="13" xfId="0" applyFont="1" applyBorder="1" applyAlignment="1">
      <alignment horizontal="center" vertical="top" wrapText="1"/>
    </xf>
    <xf numFmtId="4" fontId="12" fillId="0" borderId="13" xfId="0" applyNumberFormat="1" applyFont="1" applyBorder="1" applyAlignment="1">
      <alignment horizontal="right" vertical="top" shrinkToFit="1"/>
    </xf>
    <xf numFmtId="0" fontId="0" fillId="0" borderId="13" xfId="0" applyBorder="1" applyAlignment="1">
      <alignment horizontal="left" vertical="center" wrapText="1"/>
    </xf>
    <xf numFmtId="4" fontId="9" fillId="0" borderId="13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 indent="4"/>
    </xf>
    <xf numFmtId="0" fontId="15" fillId="0" borderId="0" xfId="0" applyFont="1" applyAlignment="1">
      <alignment horizontal="center" vertical="top" wrapText="1"/>
    </xf>
    <xf numFmtId="4" fontId="17" fillId="0" borderId="0" xfId="0" applyNumberFormat="1" applyFont="1" applyAlignment="1">
      <alignment horizontal="right" vertical="top" shrinkToFit="1"/>
    </xf>
    <xf numFmtId="0" fontId="14" fillId="0" borderId="0" xfId="0" applyFont="1" applyAlignment="1">
      <alignment horizontal="center" vertical="top" wrapText="1"/>
    </xf>
    <xf numFmtId="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left" wrapText="1"/>
    </xf>
    <xf numFmtId="0" fontId="14" fillId="0" borderId="0" xfId="0" applyFont="1" applyAlignment="1">
      <alignment horizontal="left" vertical="top" wrapText="1" indent="4"/>
    </xf>
    <xf numFmtId="0" fontId="14" fillId="0" borderId="0" xfId="0" applyFont="1" applyAlignment="1">
      <alignment horizontal="left" vertical="top" wrapText="1"/>
    </xf>
    <xf numFmtId="0" fontId="16" fillId="5" borderId="12" xfId="0" applyFont="1" applyFill="1" applyBorder="1" applyAlignment="1">
      <alignment horizontal="left" vertical="top" wrapText="1"/>
    </xf>
    <xf numFmtId="4" fontId="17" fillId="0" borderId="15" xfId="0" applyNumberFormat="1" applyFont="1" applyBorder="1" applyAlignment="1">
      <alignment horizontal="right" vertical="top" shrinkToFit="1"/>
    </xf>
    <xf numFmtId="0" fontId="19" fillId="0" borderId="13" xfId="0" applyFont="1" applyBorder="1" applyAlignment="1">
      <alignment horizontal="left" vertical="center" wrapText="1"/>
    </xf>
    <xf numFmtId="4" fontId="14" fillId="0" borderId="13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0" fontId="19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right" vertical="top" shrinkToFit="1"/>
    </xf>
    <xf numFmtId="0" fontId="15" fillId="0" borderId="13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4" fontId="17" fillId="0" borderId="13" xfId="0" applyNumberFormat="1" applyFont="1" applyBorder="1" applyAlignment="1">
      <alignment horizontal="right" vertical="top" shrinkToFit="1"/>
    </xf>
    <xf numFmtId="4" fontId="14" fillId="0" borderId="0" xfId="0" applyNumberFormat="1" applyFont="1" applyAlignment="1">
      <alignment horizontal="right" vertical="top" shrinkToFit="1"/>
    </xf>
    <xf numFmtId="0" fontId="22" fillId="0" borderId="0" xfId="0" applyFont="1" applyAlignment="1">
      <alignment horizontal="center" vertical="top" wrapText="1"/>
    </xf>
    <xf numFmtId="4" fontId="22" fillId="0" borderId="0" xfId="0" applyNumberFormat="1" applyFont="1" applyAlignment="1">
      <alignment horizontal="right" vertical="top" shrinkToFit="1"/>
    </xf>
    <xf numFmtId="0" fontId="19" fillId="0" borderId="12" xfId="0" applyFont="1" applyBorder="1" applyAlignment="1">
      <alignment horizontal="left" vertical="top"/>
    </xf>
    <xf numFmtId="0" fontId="14" fillId="0" borderId="13" xfId="0" applyFont="1" applyBorder="1" applyAlignment="1">
      <alignment horizontal="center" vertical="top" wrapText="1"/>
    </xf>
    <xf numFmtId="4" fontId="15" fillId="0" borderId="13" xfId="0" applyNumberFormat="1" applyFont="1" applyBorder="1" applyAlignment="1">
      <alignment horizontal="right" vertical="top" shrinkToFit="1"/>
    </xf>
    <xf numFmtId="0" fontId="15" fillId="0" borderId="17" xfId="0" applyFont="1" applyBorder="1" applyAlignment="1">
      <alignment horizontal="left" vertical="top" wrapText="1" indent="4"/>
    </xf>
    <xf numFmtId="0" fontId="12" fillId="0" borderId="17" xfId="0" applyFont="1" applyBorder="1" applyAlignment="1">
      <alignment horizontal="center" vertical="top" wrapText="1"/>
    </xf>
    <xf numFmtId="4" fontId="23" fillId="0" borderId="17" xfId="0" applyNumberFormat="1" applyFont="1" applyBorder="1" applyAlignment="1">
      <alignment horizontal="right" vertical="top" shrinkToFit="1"/>
    </xf>
    <xf numFmtId="0" fontId="24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 indent="4"/>
    </xf>
    <xf numFmtId="0" fontId="12" fillId="0" borderId="0" xfId="0" applyFont="1" applyAlignment="1">
      <alignment horizontal="center" vertical="top" wrapText="1"/>
    </xf>
    <xf numFmtId="4" fontId="23" fillId="0" borderId="0" xfId="0" applyNumberFormat="1" applyFont="1" applyAlignment="1">
      <alignment horizontal="right" vertical="top" shrinkToFit="1"/>
    </xf>
    <xf numFmtId="4" fontId="15" fillId="0" borderId="0" xfId="0" applyNumberFormat="1" applyFont="1" applyAlignment="1">
      <alignment horizontal="right" vertical="top" shrinkToFit="1"/>
    </xf>
    <xf numFmtId="0" fontId="12" fillId="5" borderId="0" xfId="0" applyFont="1" applyFill="1" applyAlignment="1">
      <alignment horizontal="left" vertical="top" wrapText="1"/>
    </xf>
    <xf numFmtId="0" fontId="24" fillId="5" borderId="0" xfId="0" applyFont="1" applyFill="1" applyAlignment="1">
      <alignment horizontal="left" wrapText="1"/>
    </xf>
    <xf numFmtId="4" fontId="23" fillId="5" borderId="0" xfId="0" applyNumberFormat="1" applyFont="1" applyFill="1" applyAlignment="1">
      <alignment horizontal="right" vertical="top" shrinkToFit="1"/>
    </xf>
    <xf numFmtId="4" fontId="15" fillId="0" borderId="18" xfId="0" applyNumberFormat="1" applyFont="1" applyBorder="1" applyAlignment="1">
      <alignment horizontal="right" vertical="top" shrinkToFit="1"/>
    </xf>
    <xf numFmtId="0" fontId="19" fillId="0" borderId="0" xfId="0" applyFont="1" applyAlignment="1">
      <alignment horizontal="left" wrapText="1"/>
    </xf>
    <xf numFmtId="0" fontId="13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4" fontId="16" fillId="0" borderId="0" xfId="0" applyNumberFormat="1" applyFont="1" applyAlignment="1">
      <alignment horizontal="right" vertical="top" shrinkToFit="1"/>
    </xf>
    <xf numFmtId="0" fontId="16" fillId="0" borderId="17" xfId="0" applyFont="1" applyBorder="1" applyAlignment="1">
      <alignment horizontal="center" vertical="top" wrapText="1"/>
    </xf>
    <xf numFmtId="4" fontId="16" fillId="0" borderId="17" xfId="0" applyNumberFormat="1" applyFont="1" applyBorder="1" applyAlignment="1">
      <alignment horizontal="right" vertical="top" shrinkToFit="1"/>
    </xf>
    <xf numFmtId="0" fontId="19" fillId="0" borderId="14" xfId="0" applyFont="1" applyBorder="1" applyAlignment="1">
      <alignment horizontal="left" wrapText="1"/>
    </xf>
    <xf numFmtId="4" fontId="19" fillId="0" borderId="14" xfId="0" applyNumberFormat="1" applyFont="1" applyBorder="1" applyAlignment="1">
      <alignment horizontal="left" wrapText="1"/>
    </xf>
    <xf numFmtId="4" fontId="14" fillId="0" borderId="18" xfId="0" applyNumberFormat="1" applyFont="1" applyBorder="1" applyAlignment="1">
      <alignment horizontal="right" vertical="top" shrinkToFit="1"/>
    </xf>
    <xf numFmtId="4" fontId="0" fillId="0" borderId="0" xfId="0" applyNumberFormat="1" applyAlignment="1">
      <alignment horizontal="left" vertical="center" wrapText="1"/>
    </xf>
    <xf numFmtId="0" fontId="12" fillId="4" borderId="0" xfId="0" applyFont="1" applyFill="1" applyAlignment="1">
      <alignment horizontal="left" vertical="top" wrapText="1"/>
    </xf>
    <xf numFmtId="4" fontId="0" fillId="4" borderId="0" xfId="0" applyNumberFormat="1" applyFill="1" applyAlignment="1">
      <alignment horizontal="left" wrapText="1"/>
    </xf>
    <xf numFmtId="0" fontId="15" fillId="0" borderId="0" xfId="0" applyFont="1" applyAlignment="1">
      <alignment horizontal="left" vertical="top" wrapText="1" indent="1"/>
    </xf>
    <xf numFmtId="0" fontId="15" fillId="0" borderId="11" xfId="0" applyFont="1" applyBorder="1" applyAlignment="1">
      <alignment horizontal="center" vertical="top" wrapText="1"/>
    </xf>
    <xf numFmtId="0" fontId="0" fillId="4" borderId="0" xfId="0" applyFill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4" fontId="0" fillId="0" borderId="13" xfId="0" applyNumberFormat="1" applyBorder="1" applyAlignment="1">
      <alignment horizontal="left" wrapText="1"/>
    </xf>
    <xf numFmtId="0" fontId="15" fillId="0" borderId="13" xfId="0" applyFont="1" applyBorder="1" applyAlignment="1">
      <alignment horizontal="left" vertical="top" wrapText="1" indent="4"/>
    </xf>
    <xf numFmtId="0" fontId="16" fillId="0" borderId="13" xfId="0" applyFont="1" applyBorder="1" applyAlignment="1">
      <alignment horizontal="center" vertical="top" wrapText="1"/>
    </xf>
    <xf numFmtId="4" fontId="16" fillId="0" borderId="13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0" fontId="25" fillId="5" borderId="0" xfId="0" applyFont="1" applyFill="1" applyAlignment="1">
      <alignment horizontal="left" wrapText="1"/>
    </xf>
    <xf numFmtId="0" fontId="25" fillId="0" borderId="0" xfId="0" applyFont="1" applyAlignment="1">
      <alignment horizontal="left" wrapText="1"/>
    </xf>
    <xf numFmtId="4" fontId="24" fillId="0" borderId="0" xfId="0" applyNumberFormat="1" applyFont="1" applyAlignment="1">
      <alignment horizontal="left" wrapText="1"/>
    </xf>
    <xf numFmtId="4" fontId="14" fillId="0" borderId="14" xfId="0" applyNumberFormat="1" applyFont="1" applyBorder="1" applyAlignment="1">
      <alignment horizontal="right" vertical="top" shrinkToFit="1"/>
    </xf>
    <xf numFmtId="0" fontId="0" fillId="0" borderId="0" xfId="0" applyAlignment="1">
      <alignment horizontal="center" vertical="top"/>
    </xf>
    <xf numFmtId="4" fontId="26" fillId="0" borderId="10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4" fontId="15" fillId="0" borderId="16" xfId="0" applyNumberFormat="1" applyFont="1" applyBorder="1" applyAlignment="1">
      <alignment horizontal="right" vertical="top" shrinkToFit="1"/>
    </xf>
    <xf numFmtId="4" fontId="15" fillId="0" borderId="14" xfId="0" applyNumberFormat="1" applyFont="1" applyBorder="1" applyAlignment="1">
      <alignment horizontal="right" vertical="top" shrinkToFit="1"/>
    </xf>
    <xf numFmtId="0" fontId="12" fillId="0" borderId="13" xfId="0" applyFont="1" applyBorder="1" applyAlignment="1">
      <alignment horizontal="left" vertical="top" wrapText="1"/>
    </xf>
    <xf numFmtId="4" fontId="17" fillId="0" borderId="16" xfId="0" applyNumberFormat="1" applyFont="1" applyBorder="1" applyAlignment="1">
      <alignment horizontal="right" vertical="top" shrinkToFit="1"/>
    </xf>
    <xf numFmtId="4" fontId="14" fillId="0" borderId="16" xfId="0" applyNumberFormat="1" applyFont="1" applyBorder="1" applyAlignment="1">
      <alignment horizontal="right" vertical="top" shrinkToFit="1"/>
    </xf>
    <xf numFmtId="0" fontId="16" fillId="0" borderId="13" xfId="0" applyFont="1" applyBorder="1" applyAlignment="1">
      <alignment horizontal="left" vertical="top" wrapText="1"/>
    </xf>
    <xf numFmtId="4" fontId="16" fillId="0" borderId="0" xfId="0" applyNumberFormat="1" applyFont="1" applyBorder="1" applyAlignment="1">
      <alignment horizontal="right" vertical="top" shrinkToFit="1"/>
    </xf>
    <xf numFmtId="0" fontId="15" fillId="0" borderId="3" xfId="0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right" vertical="top" shrinkToFit="1"/>
    </xf>
    <xf numFmtId="4" fontId="14" fillId="0" borderId="2" xfId="0" applyNumberFormat="1" applyFont="1" applyBorder="1" applyAlignment="1">
      <alignment horizontal="right" vertical="top" shrinkToFit="1"/>
    </xf>
    <xf numFmtId="4" fontId="15" fillId="0" borderId="2" xfId="0" applyNumberFormat="1" applyFont="1" applyBorder="1" applyAlignment="1">
      <alignment horizontal="right" vertical="top" shrinkToFit="1"/>
    </xf>
    <xf numFmtId="4" fontId="23" fillId="0" borderId="0" xfId="0" applyNumberFormat="1" applyFont="1" applyBorder="1" applyAlignment="1">
      <alignment horizontal="right" vertical="top" shrinkToFit="1"/>
    </xf>
    <xf numFmtId="0" fontId="14" fillId="0" borderId="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4" fontId="16" fillId="0" borderId="3" xfId="0" applyNumberFormat="1" applyFont="1" applyBorder="1" applyAlignment="1">
      <alignment horizontal="right" vertical="top" shrinkToFit="1"/>
    </xf>
    <xf numFmtId="0" fontId="14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 indent="2"/>
    </xf>
    <xf numFmtId="4" fontId="14" fillId="0" borderId="3" xfId="0" applyNumberFormat="1" applyFont="1" applyBorder="1" applyAlignment="1">
      <alignment horizontal="right" vertical="top" shrinkToFi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 indent="4"/>
    </xf>
    <xf numFmtId="0" fontId="14" fillId="0" borderId="1" xfId="0" applyFont="1" applyBorder="1" applyAlignment="1">
      <alignment horizontal="left" vertical="top" wrapText="1" indent="2"/>
    </xf>
    <xf numFmtId="4" fontId="14" fillId="0" borderId="1" xfId="0" applyNumberFormat="1" applyFont="1" applyBorder="1" applyAlignment="1">
      <alignment horizontal="right" vertical="top" shrinkToFit="1"/>
    </xf>
    <xf numFmtId="4" fontId="14" fillId="0" borderId="19" xfId="0" applyNumberFormat="1" applyFont="1" applyBorder="1" applyAlignment="1">
      <alignment horizontal="right" vertical="top" shrinkToFit="1"/>
    </xf>
    <xf numFmtId="0" fontId="15" fillId="0" borderId="2" xfId="0" applyFont="1" applyBorder="1" applyAlignment="1">
      <alignment horizontal="center" vertical="top" wrapText="1"/>
    </xf>
    <xf numFmtId="4" fontId="15" fillId="0" borderId="20" xfId="0" applyNumberFormat="1" applyFont="1" applyBorder="1" applyAlignment="1">
      <alignment horizontal="right" vertical="top" shrinkToFit="1"/>
    </xf>
    <xf numFmtId="0" fontId="15" fillId="0" borderId="0" xfId="0" applyFont="1" applyBorder="1" applyAlignment="1">
      <alignment horizontal="left" vertical="top" wrapText="1" indent="4"/>
    </xf>
    <xf numFmtId="0" fontId="15" fillId="0" borderId="13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wrapText="1"/>
    </xf>
    <xf numFmtId="4" fontId="20" fillId="0" borderId="12" xfId="0" applyNumberFormat="1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0" fillId="0" borderId="12" xfId="0" applyBorder="1" applyAlignment="1">
      <alignment horizontal="left" wrapText="1"/>
    </xf>
    <xf numFmtId="4" fontId="0" fillId="0" borderId="12" xfId="0" applyNumberFormat="1" applyBorder="1" applyAlignment="1">
      <alignment horizontal="left" wrapText="1"/>
    </xf>
    <xf numFmtId="0" fontId="14" fillId="0" borderId="17" xfId="0" applyFont="1" applyBorder="1" applyAlignment="1">
      <alignment horizontal="left" vertical="top" wrapText="1"/>
    </xf>
    <xf numFmtId="4" fontId="12" fillId="0" borderId="17" xfId="0" applyNumberFormat="1" applyFont="1" applyBorder="1" applyAlignment="1">
      <alignment horizontal="right" vertical="top" shrinkToFi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 indent="4"/>
    </xf>
    <xf numFmtId="4" fontId="27" fillId="6" borderId="4" xfId="0" applyNumberFormat="1" applyFont="1" applyFill="1" applyBorder="1" applyAlignment="1">
      <alignment horizontal="right" vertical="center" wrapText="1"/>
    </xf>
    <xf numFmtId="4" fontId="0" fillId="0" borderId="22" xfId="0" applyNumberFormat="1" applyBorder="1" applyAlignment="1">
      <alignment horizontal="left" wrapText="1"/>
    </xf>
    <xf numFmtId="4" fontId="28" fillId="0" borderId="18" xfId="0" applyNumberFormat="1" applyFont="1" applyBorder="1" applyAlignment="1">
      <alignment horizontal="right" vertical="top" shrinkToFit="1"/>
    </xf>
    <xf numFmtId="0" fontId="32" fillId="0" borderId="7" xfId="0" applyFont="1" applyBorder="1" applyAlignment="1">
      <alignment horizontal="left" wrapText="1"/>
    </xf>
    <xf numFmtId="0" fontId="33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4" fontId="33" fillId="0" borderId="21" xfId="0" applyNumberFormat="1" applyFont="1" applyBorder="1" applyAlignment="1">
      <alignment horizontal="right" vertical="top" shrinkToFit="1"/>
    </xf>
    <xf numFmtId="0" fontId="2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34" fillId="0" borderId="0" xfId="0" applyFont="1" applyBorder="1" applyAlignment="1">
      <alignment horizontal="left" vertical="top" wrapText="1"/>
    </xf>
    <xf numFmtId="0" fontId="34" fillId="0" borderId="0" xfId="0" applyFont="1" applyAlignment="1">
      <alignment horizontal="left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left" wrapText="1"/>
    </xf>
    <xf numFmtId="4" fontId="33" fillId="0" borderId="20" xfId="0" applyNumberFormat="1" applyFont="1" applyBorder="1" applyAlignment="1">
      <alignment horizontal="right" vertical="top" shrinkToFit="1"/>
    </xf>
    <xf numFmtId="0" fontId="31" fillId="0" borderId="0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4" fontId="34" fillId="0" borderId="18" xfId="0" applyNumberFormat="1" applyFont="1" applyBorder="1" applyAlignment="1">
      <alignment horizontal="right" vertical="top" shrinkToFit="1"/>
    </xf>
    <xf numFmtId="4" fontId="33" fillId="0" borderId="5" xfId="0" applyNumberFormat="1" applyFont="1" applyBorder="1" applyAlignment="1">
      <alignment horizontal="right" vertical="top" shrinkToFit="1"/>
    </xf>
    <xf numFmtId="4" fontId="35" fillId="0" borderId="0" xfId="0" applyNumberFormat="1" applyFont="1" applyAlignment="1">
      <alignment horizontal="right" vertical="top" shrinkToFit="1"/>
    </xf>
    <xf numFmtId="0" fontId="28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vertical="top" shrinkToFit="1"/>
    </xf>
    <xf numFmtId="0" fontId="36" fillId="0" borderId="0" xfId="0" applyFont="1"/>
    <xf numFmtId="0" fontId="36" fillId="0" borderId="0" xfId="0" applyFont="1" applyAlignment="1">
      <alignment horizontal="left" vertical="top"/>
    </xf>
    <xf numFmtId="4" fontId="36" fillId="0" borderId="0" xfId="0" applyNumberFormat="1" applyFont="1" applyAlignment="1">
      <alignment horizontal="left" vertical="top"/>
    </xf>
    <xf numFmtId="4" fontId="37" fillId="0" borderId="0" xfId="0" applyNumberFormat="1" applyFont="1" applyAlignment="1">
      <alignment horizontal="right" vertical="top" shrinkToFit="1"/>
    </xf>
    <xf numFmtId="4" fontId="36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2" fillId="4" borderId="0" xfId="0" applyNumberFormat="1" applyFont="1" applyFill="1" applyAlignment="1">
      <alignment horizontal="right" vertical="top" wrapText="1"/>
    </xf>
    <xf numFmtId="2" fontId="36" fillId="0" borderId="2" xfId="0" applyNumberFormat="1" applyFont="1" applyBorder="1" applyAlignment="1">
      <alignment horizontal="right" vertical="top"/>
    </xf>
    <xf numFmtId="4" fontId="36" fillId="5" borderId="12" xfId="0" applyNumberFormat="1" applyFont="1" applyFill="1" applyBorder="1" applyAlignment="1">
      <alignment horizontal="right" wrapText="1"/>
    </xf>
    <xf numFmtId="2" fontId="38" fillId="0" borderId="2" xfId="0" applyNumberFormat="1" applyFont="1" applyBorder="1" applyAlignment="1">
      <alignment horizontal="right" vertical="top"/>
    </xf>
    <xf numFmtId="4" fontId="36" fillId="5" borderId="0" xfId="0" applyNumberFormat="1" applyFont="1" applyFill="1" applyBorder="1" applyAlignment="1">
      <alignment horizontal="right" wrapText="1"/>
    </xf>
    <xf numFmtId="4" fontId="36" fillId="5" borderId="23" xfId="0" applyNumberFormat="1" applyFont="1" applyFill="1" applyBorder="1" applyAlignment="1">
      <alignment horizontal="right" wrapText="1"/>
    </xf>
    <xf numFmtId="4" fontId="36" fillId="5" borderId="7" xfId="0" applyNumberFormat="1" applyFont="1" applyFill="1" applyBorder="1" applyAlignment="1">
      <alignment horizontal="right" wrapText="1"/>
    </xf>
    <xf numFmtId="0" fontId="36" fillId="0" borderId="1" xfId="0" applyFont="1" applyBorder="1" applyAlignment="1">
      <alignment horizontal="left" vertical="top"/>
    </xf>
    <xf numFmtId="4" fontId="15" fillId="0" borderId="15" xfId="0" applyNumberFormat="1" applyFont="1" applyFill="1" applyBorder="1" applyAlignment="1">
      <alignment horizontal="right" vertical="top" shrinkToFit="1"/>
    </xf>
    <xf numFmtId="4" fontId="14" fillId="0" borderId="24" xfId="0" applyNumberFormat="1" applyFont="1" applyBorder="1" applyAlignment="1">
      <alignment horizontal="right" vertical="top" shrinkToFit="1"/>
    </xf>
    <xf numFmtId="4" fontId="14" fillId="0" borderId="25" xfId="0" applyNumberFormat="1" applyFont="1" applyBorder="1" applyAlignment="1">
      <alignment horizontal="right" vertical="top" shrinkToFit="1"/>
    </xf>
    <xf numFmtId="4" fontId="14" fillId="0" borderId="2" xfId="0" applyNumberFormat="1" applyFont="1" applyFill="1" applyBorder="1" applyAlignment="1">
      <alignment horizontal="right" vertical="top" shrinkToFit="1"/>
    </xf>
    <xf numFmtId="4" fontId="14" fillId="0" borderId="26" xfId="0" applyNumberFormat="1" applyFont="1" applyBorder="1" applyAlignment="1">
      <alignment horizontal="right" vertical="top" shrinkToFit="1"/>
    </xf>
    <xf numFmtId="4" fontId="14" fillId="0" borderId="27" xfId="0" applyNumberFormat="1" applyFont="1" applyBorder="1" applyAlignment="1">
      <alignment horizontal="right" vertical="top" shrinkToFit="1"/>
    </xf>
    <xf numFmtId="49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39" fillId="0" borderId="0" xfId="0" applyNumberFormat="1" applyFont="1" applyAlignment="1">
      <alignment horizontal="center" vertical="top" shrinkToFit="1"/>
    </xf>
    <xf numFmtId="0" fontId="28" fillId="0" borderId="2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/>
    </xf>
    <xf numFmtId="0" fontId="31" fillId="0" borderId="5" xfId="0" applyFont="1" applyBorder="1" applyAlignment="1">
      <alignment horizontal="center" vertical="top"/>
    </xf>
    <xf numFmtId="0" fontId="26" fillId="0" borderId="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27" fillId="6" borderId="6" xfId="0" applyFont="1" applyFill="1" applyBorder="1" applyAlignment="1">
      <alignment horizontal="left" vertical="top"/>
    </xf>
    <xf numFmtId="0" fontId="27" fillId="6" borderId="1" xfId="0" applyFont="1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34" fillId="0" borderId="0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49" fontId="30" fillId="0" borderId="9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center"/>
    </xf>
    <xf numFmtId="49" fontId="30" fillId="0" borderId="4" xfId="0" applyNumberFormat="1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5" fillId="0" borderId="3" xfId="0" applyFont="1" applyBorder="1" applyAlignment="1">
      <alignment horizontal="left" vertical="top" wrapText="1" indent="6"/>
    </xf>
    <xf numFmtId="0" fontId="14" fillId="0" borderId="3" xfId="0" applyFont="1" applyBorder="1" applyAlignment="1">
      <alignment horizontal="left" vertical="top" wrapText="1" indent="6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2" fillId="5" borderId="0" xfId="0" applyFont="1" applyFill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49" fontId="30" fillId="0" borderId="5" xfId="0" applyNumberFormat="1" applyFont="1" applyBorder="1" applyAlignment="1">
      <alignment horizontal="center"/>
    </xf>
    <xf numFmtId="0" fontId="18" fillId="4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8"/>
  <sheetViews>
    <sheetView tabSelected="1" topLeftCell="A181" zoomScale="85" zoomScaleNormal="85" workbookViewId="0">
      <selection activeCell="A202" sqref="A202:H202"/>
    </sheetView>
  </sheetViews>
  <sheetFormatPr defaultRowHeight="15" x14ac:dyDescent="0.25"/>
  <cols>
    <col min="1" max="1" width="6.7109375" customWidth="1"/>
    <col min="2" max="2" width="43" customWidth="1"/>
    <col min="3" max="3" width="9.140625" customWidth="1"/>
    <col min="4" max="5" width="12.5703125" customWidth="1"/>
    <col min="6" max="6" width="20" customWidth="1"/>
    <col min="7" max="7" width="17.140625" customWidth="1"/>
    <col min="8" max="8" width="18.28515625" style="186" customWidth="1"/>
    <col min="9" max="10" width="11.7109375" bestFit="1" customWidth="1"/>
  </cols>
  <sheetData>
    <row r="1" spans="1:10" s="23" customFormat="1" ht="29.25" customHeight="1" x14ac:dyDescent="0.25">
      <c r="A1" s="235" t="s">
        <v>112</v>
      </c>
      <c r="B1" s="235"/>
      <c r="C1" s="235"/>
      <c r="D1" s="235"/>
      <c r="E1" s="235"/>
      <c r="F1" s="235"/>
      <c r="G1" s="235"/>
      <c r="H1" s="235"/>
    </row>
    <row r="2" spans="1:10" x14ac:dyDescent="0.25">
      <c r="A2" s="6"/>
      <c r="B2" s="4"/>
      <c r="C2" s="5"/>
      <c r="D2" s="5"/>
      <c r="E2" s="26"/>
    </row>
    <row r="3" spans="1:10" ht="28.5" customHeight="1" x14ac:dyDescent="0.25">
      <c r="A3" s="236" t="s">
        <v>160</v>
      </c>
      <c r="B3" s="236"/>
      <c r="C3" s="236"/>
      <c r="D3" s="236"/>
      <c r="E3" s="236"/>
      <c r="F3" s="236"/>
      <c r="G3" s="236"/>
      <c r="H3" s="236"/>
    </row>
    <row r="4" spans="1:10" x14ac:dyDescent="0.25">
      <c r="A4" s="4"/>
      <c r="B4" s="7"/>
      <c r="C4" s="8"/>
      <c r="D4" s="9"/>
      <c r="E4" s="9"/>
      <c r="F4" s="9"/>
    </row>
    <row r="5" spans="1:10" x14ac:dyDescent="0.25">
      <c r="A5" s="206" t="s">
        <v>0</v>
      </c>
      <c r="B5" s="206"/>
      <c r="C5" s="206"/>
      <c r="D5" s="206"/>
      <c r="E5" s="206"/>
      <c r="F5" s="206"/>
      <c r="G5" s="206"/>
      <c r="H5" s="206"/>
    </row>
    <row r="6" spans="1:10" ht="30" customHeight="1" x14ac:dyDescent="0.25">
      <c r="A6" s="237" t="s">
        <v>161</v>
      </c>
      <c r="B6" s="237"/>
      <c r="C6" s="237"/>
      <c r="D6" s="237"/>
      <c r="E6" s="237"/>
      <c r="F6" s="237"/>
      <c r="G6" s="237"/>
      <c r="H6" s="237"/>
    </row>
    <row r="7" spans="1:10" x14ac:dyDescent="0.25">
      <c r="A7" s="10"/>
      <c r="B7" s="1"/>
      <c r="C7" s="5"/>
    </row>
    <row r="8" spans="1:10" s="28" customFormat="1" ht="16.5" customHeight="1" x14ac:dyDescent="0.25">
      <c r="A8" s="27">
        <v>1</v>
      </c>
      <c r="B8" s="240" t="s">
        <v>19</v>
      </c>
      <c r="C8" s="240"/>
      <c r="D8" s="240"/>
      <c r="E8" s="240"/>
      <c r="F8" s="240"/>
      <c r="G8" s="240"/>
      <c r="H8" s="103"/>
    </row>
    <row r="9" spans="1:10" s="28" customFormat="1" ht="9.75" customHeight="1" x14ac:dyDescent="0.25">
      <c r="A9" s="29"/>
      <c r="B9" s="29"/>
      <c r="C9" s="103" t="s">
        <v>20</v>
      </c>
      <c r="D9" s="31">
        <f>D11</f>
        <v>787155.23</v>
      </c>
      <c r="E9" s="31">
        <f>E11</f>
        <v>789738.79</v>
      </c>
      <c r="F9" s="30"/>
      <c r="G9" s="31"/>
      <c r="H9" s="192">
        <f>E9/D9*100</f>
        <v>100.32821480459452</v>
      </c>
    </row>
    <row r="10" spans="1:10" s="28" customFormat="1" ht="14.25" customHeight="1" x14ac:dyDescent="0.25">
      <c r="A10" s="32" t="s">
        <v>21</v>
      </c>
      <c r="B10" s="32" t="s">
        <v>22</v>
      </c>
      <c r="C10" s="33" t="s">
        <v>23</v>
      </c>
      <c r="D10" s="130" t="s">
        <v>11</v>
      </c>
      <c r="E10" s="34" t="s">
        <v>7</v>
      </c>
      <c r="F10" s="230" t="s">
        <v>154</v>
      </c>
      <c r="G10" s="231"/>
      <c r="H10" s="191" t="s">
        <v>157</v>
      </c>
    </row>
    <row r="11" spans="1:10" s="28" customFormat="1" ht="12.75" customHeight="1" x14ac:dyDescent="0.25">
      <c r="A11" s="35" t="s">
        <v>24</v>
      </c>
      <c r="B11" s="35" t="s">
        <v>25</v>
      </c>
      <c r="C11" s="36"/>
      <c r="D11" s="37">
        <f>SUM(D15)</f>
        <v>787155.23</v>
      </c>
      <c r="E11" s="37">
        <f>SUM(E15)</f>
        <v>789738.79</v>
      </c>
      <c r="F11" s="36"/>
      <c r="G11" s="37"/>
      <c r="H11" s="194">
        <f>E11/D11*100</f>
        <v>100.32821480459452</v>
      </c>
    </row>
    <row r="12" spans="1:10" s="28" customFormat="1" ht="9.75" customHeight="1" x14ac:dyDescent="0.25">
      <c r="A12" s="38" t="s">
        <v>26</v>
      </c>
      <c r="B12" s="241" t="s">
        <v>27</v>
      </c>
      <c r="C12" s="241"/>
      <c r="D12" s="241"/>
      <c r="E12" s="122"/>
      <c r="F12" s="39"/>
      <c r="G12" s="40"/>
      <c r="H12" s="187"/>
    </row>
    <row r="13" spans="1:10" s="28" customFormat="1" ht="9.75" customHeight="1" x14ac:dyDescent="0.25">
      <c r="A13" s="41"/>
      <c r="B13" s="42" t="s">
        <v>28</v>
      </c>
      <c r="C13" s="43" t="s">
        <v>2</v>
      </c>
      <c r="D13" s="44">
        <v>85000</v>
      </c>
      <c r="E13" s="123">
        <v>87585</v>
      </c>
      <c r="F13" s="45" t="s">
        <v>15</v>
      </c>
      <c r="G13" s="44">
        <v>87585</v>
      </c>
      <c r="H13" s="193">
        <f>G13/D13*100</f>
        <v>103.04117647058824</v>
      </c>
    </row>
    <row r="14" spans="1:10" s="28" customFormat="1" ht="24" customHeight="1" x14ac:dyDescent="0.25">
      <c r="A14" s="41"/>
      <c r="B14" s="46" t="s">
        <v>29</v>
      </c>
      <c r="C14" s="43" t="s">
        <v>30</v>
      </c>
      <c r="D14" s="44">
        <v>702155.23</v>
      </c>
      <c r="E14" s="200">
        <v>702153.79</v>
      </c>
      <c r="F14" s="47" t="s">
        <v>31</v>
      </c>
      <c r="G14" s="200">
        <v>702153.79</v>
      </c>
      <c r="H14" s="193">
        <f>G14/D14*100</f>
        <v>99.999794917143902</v>
      </c>
      <c r="J14" s="58"/>
    </row>
    <row r="15" spans="1:10" s="28" customFormat="1" ht="15" customHeight="1" x14ac:dyDescent="0.25">
      <c r="A15" s="48"/>
      <c r="B15" s="49"/>
      <c r="C15" s="50" t="s">
        <v>32</v>
      </c>
      <c r="D15" s="51">
        <f>SUM(D13:D14)</f>
        <v>787155.23</v>
      </c>
      <c r="E15" s="51">
        <f>SUM(E13:E14)</f>
        <v>789738.79</v>
      </c>
      <c r="F15" s="52"/>
      <c r="G15" s="51">
        <f>SUM(G13:G14)</f>
        <v>789738.79</v>
      </c>
      <c r="H15" s="193">
        <f>G15/D15*100</f>
        <v>100.32821480459452</v>
      </c>
    </row>
    <row r="16" spans="1:10" s="28" customFormat="1" x14ac:dyDescent="0.25">
      <c r="A16" s="61"/>
      <c r="B16" s="61"/>
      <c r="C16" s="41"/>
      <c r="D16" s="41"/>
      <c r="E16" s="41"/>
      <c r="F16" s="41"/>
      <c r="G16" s="56"/>
      <c r="H16" s="187"/>
    </row>
    <row r="17" spans="1:11" s="28" customFormat="1" ht="16.5" customHeight="1" x14ac:dyDescent="0.25">
      <c r="A17" s="27">
        <v>2</v>
      </c>
      <c r="B17" s="239" t="s">
        <v>33</v>
      </c>
      <c r="C17" s="240"/>
      <c r="D17" s="240"/>
      <c r="E17" s="240"/>
      <c r="F17" s="240"/>
      <c r="G17" s="240"/>
      <c r="H17" s="103"/>
    </row>
    <row r="18" spans="1:11" s="28" customFormat="1" ht="11.25" customHeight="1" x14ac:dyDescent="0.25">
      <c r="A18" s="29"/>
      <c r="B18" s="29"/>
      <c r="C18" s="103" t="s">
        <v>20</v>
      </c>
      <c r="D18" s="31">
        <f>SUM(D20,D49,D66,D79,D87,D104,)</f>
        <v>2672018.64</v>
      </c>
      <c r="E18" s="31">
        <f>SUM(E20,E49,E66,E79,E87,E104,)</f>
        <v>2550822.2700000005</v>
      </c>
      <c r="F18" s="30" t="s">
        <v>20</v>
      </c>
      <c r="G18" s="31"/>
      <c r="H18" s="192">
        <f>E18/D18*100</f>
        <v>95.464239351264425</v>
      </c>
    </row>
    <row r="19" spans="1:11" s="28" customFormat="1" ht="14.25" customHeight="1" x14ac:dyDescent="0.25">
      <c r="A19" s="32" t="s">
        <v>21</v>
      </c>
      <c r="B19" s="32" t="s">
        <v>22</v>
      </c>
      <c r="C19" s="33" t="s">
        <v>23</v>
      </c>
      <c r="D19" s="130" t="s">
        <v>11</v>
      </c>
      <c r="E19" s="34" t="s">
        <v>7</v>
      </c>
      <c r="F19" s="230" t="s">
        <v>154</v>
      </c>
      <c r="G19" s="231"/>
      <c r="H19" s="187"/>
    </row>
    <row r="20" spans="1:11" s="28" customFormat="1" ht="12.75" customHeight="1" x14ac:dyDescent="0.25">
      <c r="A20" s="62" t="s">
        <v>34</v>
      </c>
      <c r="B20" s="35" t="s">
        <v>25</v>
      </c>
      <c r="C20" s="36"/>
      <c r="D20" s="37">
        <f>SUM(D22,D27,D35,D38,D41,D47,D30)</f>
        <v>623268.64</v>
      </c>
      <c r="E20" s="37">
        <f>SUM(E22,E27,E35,E38,E41,E47,E30)</f>
        <v>551849.69000000006</v>
      </c>
      <c r="F20" s="36"/>
      <c r="G20" s="37"/>
      <c r="H20" s="197">
        <f>E20/D20*100</f>
        <v>88.541225176995923</v>
      </c>
    </row>
    <row r="21" spans="1:11" s="28" customFormat="1" ht="9.75" customHeight="1" x14ac:dyDescent="0.25">
      <c r="A21" s="38" t="s">
        <v>26</v>
      </c>
      <c r="B21" s="216" t="s">
        <v>35</v>
      </c>
      <c r="C21" s="215"/>
      <c r="D21" s="215"/>
      <c r="E21" s="125"/>
      <c r="F21" s="39"/>
      <c r="G21" s="40"/>
      <c r="H21" s="187"/>
      <c r="K21" s="58"/>
    </row>
    <row r="22" spans="1:11" s="28" customFormat="1" ht="9.75" customHeight="1" x14ac:dyDescent="0.25">
      <c r="A22" s="41"/>
      <c r="B22" s="42" t="s">
        <v>28</v>
      </c>
      <c r="C22" s="43" t="s">
        <v>2</v>
      </c>
      <c r="D22" s="63">
        <v>25000</v>
      </c>
      <c r="E22" s="126">
        <v>0</v>
      </c>
      <c r="F22" s="45" t="s">
        <v>107</v>
      </c>
      <c r="G22" s="63">
        <v>0</v>
      </c>
      <c r="H22" s="193">
        <f>G22/D22*100</f>
        <v>0</v>
      </c>
    </row>
    <row r="23" spans="1:11" s="28" customFormat="1" ht="15.2" customHeight="1" x14ac:dyDescent="0.25">
      <c r="A23" s="48"/>
      <c r="B23" s="49"/>
      <c r="C23" s="64"/>
      <c r="D23" s="65"/>
      <c r="E23" s="65"/>
      <c r="F23" s="52"/>
      <c r="G23" s="53"/>
      <c r="H23" s="187"/>
    </row>
    <row r="24" spans="1:11" s="28" customFormat="1" ht="11.25" customHeight="1" x14ac:dyDescent="0.25">
      <c r="A24" s="66" t="s">
        <v>36</v>
      </c>
      <c r="B24" s="232" t="s">
        <v>37</v>
      </c>
      <c r="C24" s="232"/>
      <c r="D24" s="67"/>
      <c r="E24" s="67"/>
      <c r="F24" s="68"/>
      <c r="G24" s="69"/>
      <c r="H24" s="187"/>
    </row>
    <row r="25" spans="1:11" s="28" customFormat="1" ht="11.25" customHeight="1" x14ac:dyDescent="0.25">
      <c r="A25" s="66"/>
      <c r="B25" s="61" t="s">
        <v>113</v>
      </c>
      <c r="C25" s="57" t="s">
        <v>2</v>
      </c>
      <c r="D25" s="70">
        <v>22750</v>
      </c>
      <c r="E25" s="127">
        <v>22750</v>
      </c>
      <c r="F25" s="45" t="s">
        <v>15</v>
      </c>
      <c r="G25" s="70">
        <v>22750</v>
      </c>
      <c r="H25" s="193">
        <f>G25/D25*100</f>
        <v>100</v>
      </c>
    </row>
    <row r="26" spans="1:11" s="28" customFormat="1" ht="18.75" customHeight="1" x14ac:dyDescent="0.25">
      <c r="A26" s="41"/>
      <c r="B26" s="42" t="s">
        <v>29</v>
      </c>
      <c r="C26" s="47" t="s">
        <v>30</v>
      </c>
      <c r="D26" s="70">
        <v>2518</v>
      </c>
      <c r="E26" s="118">
        <v>2517.7800000000002</v>
      </c>
      <c r="F26" s="47" t="s">
        <v>31</v>
      </c>
      <c r="G26" s="118">
        <v>2517.7800000000002</v>
      </c>
      <c r="H26" s="193">
        <f>G26/D26*100</f>
        <v>99.991262907069114</v>
      </c>
      <c r="J26" s="58"/>
    </row>
    <row r="27" spans="1:11" s="28" customFormat="1" ht="15" customHeight="1" x14ac:dyDescent="0.25">
      <c r="A27" s="48"/>
      <c r="B27" s="49"/>
      <c r="C27" s="50" t="s">
        <v>32</v>
      </c>
      <c r="D27" s="51">
        <f>SUM(D25:D26)</f>
        <v>25268</v>
      </c>
      <c r="E27" s="51">
        <f>SUM(E25:E26)</f>
        <v>25267.78</v>
      </c>
      <c r="F27" s="52"/>
      <c r="G27" s="51">
        <f>SUM(G25:G26)</f>
        <v>25267.78</v>
      </c>
      <c r="H27" s="195">
        <f>G27/D27*100</f>
        <v>99.999129333544403</v>
      </c>
    </row>
    <row r="28" spans="1:11" s="28" customFormat="1" ht="15" customHeight="1" x14ac:dyDescent="0.25">
      <c r="A28" s="155"/>
      <c r="B28" s="49"/>
      <c r="C28" s="50"/>
      <c r="D28" s="51"/>
      <c r="E28" s="51"/>
      <c r="F28" s="52"/>
      <c r="G28" s="53"/>
      <c r="H28" s="187"/>
    </row>
    <row r="29" spans="1:11" s="28" customFormat="1" ht="9.75" customHeight="1" x14ac:dyDescent="0.2">
      <c r="A29" s="151" t="s">
        <v>39</v>
      </c>
      <c r="B29" s="242" t="s">
        <v>40</v>
      </c>
      <c r="C29" s="242"/>
      <c r="D29" s="242"/>
      <c r="E29" s="152"/>
      <c r="F29" s="153"/>
      <c r="G29" s="154"/>
      <c r="H29" s="187"/>
    </row>
    <row r="30" spans="1:11" s="28" customFormat="1" ht="14.25" customHeight="1" x14ac:dyDescent="0.2">
      <c r="A30" s="72"/>
      <c r="B30" s="42" t="s">
        <v>38</v>
      </c>
      <c r="C30" s="47" t="s">
        <v>2</v>
      </c>
      <c r="D30" s="70">
        <v>15000</v>
      </c>
      <c r="E30" s="127">
        <v>0</v>
      </c>
      <c r="F30" s="45" t="s">
        <v>107</v>
      </c>
      <c r="G30" s="70">
        <v>0</v>
      </c>
      <c r="H30" s="193">
        <f>G30/D30*100</f>
        <v>0</v>
      </c>
    </row>
    <row r="31" spans="1:11" s="28" customFormat="1" ht="15" customHeight="1" x14ac:dyDescent="0.25">
      <c r="A31" s="155"/>
      <c r="B31" s="49"/>
      <c r="C31" s="64"/>
      <c r="D31" s="65"/>
      <c r="E31" s="65"/>
      <c r="F31" s="52"/>
      <c r="G31" s="53"/>
      <c r="H31" s="187"/>
    </row>
    <row r="32" spans="1:11" s="28" customFormat="1" ht="9.75" customHeight="1" x14ac:dyDescent="0.25">
      <c r="A32" s="151" t="s">
        <v>41</v>
      </c>
      <c r="B32" s="243" t="s">
        <v>42</v>
      </c>
      <c r="C32" s="243"/>
      <c r="D32" s="243"/>
      <c r="E32" s="156"/>
      <c r="F32" s="157"/>
      <c r="G32" s="158"/>
      <c r="H32" s="187"/>
    </row>
    <row r="33" spans="1:9" s="28" customFormat="1" ht="15" customHeight="1" x14ac:dyDescent="0.25">
      <c r="A33" s="41"/>
      <c r="B33" s="42" t="s">
        <v>43</v>
      </c>
      <c r="C33" s="47" t="s">
        <v>3</v>
      </c>
      <c r="D33" s="70">
        <v>80000</v>
      </c>
      <c r="E33" s="127">
        <v>78520.100000000006</v>
      </c>
      <c r="F33" s="45" t="s">
        <v>15</v>
      </c>
      <c r="G33" s="70">
        <v>78520.100000000006</v>
      </c>
      <c r="H33" s="193">
        <f>G33/D33*100</f>
        <v>98.150125000000017</v>
      </c>
      <c r="I33" s="58"/>
    </row>
    <row r="34" spans="1:9" s="28" customFormat="1" ht="9.75" customHeight="1" x14ac:dyDescent="0.25">
      <c r="A34" s="41"/>
      <c r="B34" s="42" t="s">
        <v>44</v>
      </c>
      <c r="C34" s="47" t="s">
        <v>3</v>
      </c>
      <c r="D34" s="70">
        <v>5000</v>
      </c>
      <c r="E34" s="127">
        <v>5000</v>
      </c>
      <c r="F34" s="45" t="s">
        <v>15</v>
      </c>
      <c r="G34" s="70">
        <v>5000</v>
      </c>
      <c r="H34" s="193">
        <f>G33:G34/D34*100</f>
        <v>100</v>
      </c>
    </row>
    <row r="35" spans="1:9" s="28" customFormat="1" ht="9.75" customHeight="1" x14ac:dyDescent="0.25">
      <c r="A35" s="41"/>
      <c r="B35" s="49"/>
      <c r="C35" s="50" t="s">
        <v>32</v>
      </c>
      <c r="D35" s="51">
        <f>SUM(D33:D34)</f>
        <v>85000</v>
      </c>
      <c r="E35" s="51">
        <f>SUM(E33:E34)</f>
        <v>83520.100000000006</v>
      </c>
      <c r="F35" s="38"/>
      <c r="G35" s="51">
        <f>SUM(G33:G34)</f>
        <v>83520.100000000006</v>
      </c>
      <c r="H35" s="195">
        <f>G34:G35/D35*100</f>
        <v>98.2589411764706</v>
      </c>
    </row>
    <row r="36" spans="1:9" s="28" customFormat="1" ht="15.2" customHeight="1" x14ac:dyDescent="0.25">
      <c r="A36" s="48"/>
      <c r="B36" s="49"/>
      <c r="C36" s="64"/>
      <c r="D36" s="65"/>
      <c r="E36" s="65"/>
      <c r="F36" s="52"/>
      <c r="G36" s="53"/>
      <c r="H36" s="187"/>
    </row>
    <row r="37" spans="1:9" s="28" customFormat="1" ht="11.25" customHeight="1" x14ac:dyDescent="0.25">
      <c r="A37" s="66" t="s">
        <v>45</v>
      </c>
      <c r="B37" s="232" t="s">
        <v>46</v>
      </c>
      <c r="C37" s="232"/>
      <c r="D37" s="67"/>
      <c r="E37" s="67"/>
      <c r="F37" s="68"/>
      <c r="G37" s="69"/>
      <c r="H37" s="187"/>
    </row>
    <row r="38" spans="1:9" s="28" customFormat="1" ht="20.25" customHeight="1" x14ac:dyDescent="0.25">
      <c r="A38" s="41"/>
      <c r="B38" s="42" t="s">
        <v>29</v>
      </c>
      <c r="C38" s="47" t="s">
        <v>30</v>
      </c>
      <c r="D38" s="70">
        <v>288064</v>
      </c>
      <c r="E38" s="200">
        <v>288063.27</v>
      </c>
      <c r="F38" s="47" t="s">
        <v>31</v>
      </c>
      <c r="G38" s="200">
        <v>288063.27</v>
      </c>
      <c r="H38" s="193">
        <f>G38/D38*100</f>
        <v>99.999746584092435</v>
      </c>
    </row>
    <row r="39" spans="1:9" s="28" customFormat="1" ht="9.75" customHeight="1" x14ac:dyDescent="0.25">
      <c r="A39" s="41"/>
      <c r="B39" s="60"/>
      <c r="C39" s="57"/>
      <c r="D39" s="74"/>
      <c r="E39" s="74"/>
      <c r="F39" s="75"/>
      <c r="G39" s="76"/>
      <c r="H39" s="187"/>
    </row>
    <row r="40" spans="1:9" s="28" customFormat="1" ht="11.25" customHeight="1" x14ac:dyDescent="0.25">
      <c r="A40" s="66" t="s">
        <v>47</v>
      </c>
      <c r="B40" s="232" t="s">
        <v>48</v>
      </c>
      <c r="C40" s="232"/>
      <c r="D40" s="77"/>
      <c r="E40" s="77"/>
      <c r="F40" s="68"/>
      <c r="G40" s="69"/>
      <c r="H40" s="187"/>
    </row>
    <row r="41" spans="1:9" s="28" customFormat="1" ht="20.25" customHeight="1" x14ac:dyDescent="0.25">
      <c r="A41" s="41"/>
      <c r="B41" s="42" t="s">
        <v>29</v>
      </c>
      <c r="C41" s="47" t="s">
        <v>30</v>
      </c>
      <c r="D41" s="70">
        <v>24954.639999999999</v>
      </c>
      <c r="E41" s="200">
        <v>24954.639999999999</v>
      </c>
      <c r="F41" s="47" t="s">
        <v>31</v>
      </c>
      <c r="G41" s="200">
        <v>24954.639999999999</v>
      </c>
      <c r="H41" s="193">
        <f>G41/D41*100</f>
        <v>100</v>
      </c>
    </row>
    <row r="42" spans="1:9" s="28" customFormat="1" ht="20.25" customHeight="1" x14ac:dyDescent="0.25">
      <c r="A42" s="41"/>
      <c r="B42" s="60"/>
      <c r="C42" s="57"/>
      <c r="D42" s="65"/>
      <c r="E42" s="65"/>
      <c r="F42" s="78"/>
      <c r="G42" s="79"/>
      <c r="H42" s="187"/>
    </row>
    <row r="43" spans="1:9" s="28" customFormat="1" ht="11.25" customHeight="1" x14ac:dyDescent="0.25">
      <c r="A43" s="66" t="s">
        <v>49</v>
      </c>
      <c r="B43" s="232" t="s">
        <v>50</v>
      </c>
      <c r="C43" s="232"/>
      <c r="D43" s="67"/>
      <c r="E43" s="67"/>
      <c r="F43" s="68"/>
      <c r="G43" s="69"/>
      <c r="H43" s="187"/>
    </row>
    <row r="44" spans="1:9" s="28" customFormat="1" ht="9.75" customHeight="1" x14ac:dyDescent="0.25">
      <c r="A44" s="41"/>
      <c r="B44" s="42" t="s">
        <v>28</v>
      </c>
      <c r="C44" s="47" t="s">
        <v>2</v>
      </c>
      <c r="D44" s="70">
        <v>20000</v>
      </c>
      <c r="E44" s="201">
        <v>15062.5</v>
      </c>
      <c r="F44" s="45" t="s">
        <v>15</v>
      </c>
      <c r="G44" s="204">
        <v>15062.5</v>
      </c>
      <c r="H44" s="193">
        <f>G44/D44*100</f>
        <v>75.3125</v>
      </c>
    </row>
    <row r="45" spans="1:9" s="28" customFormat="1" ht="24" customHeight="1" x14ac:dyDescent="0.25">
      <c r="A45" s="41"/>
      <c r="B45" s="42" t="s">
        <v>29</v>
      </c>
      <c r="C45" s="47" t="s">
        <v>30</v>
      </c>
      <c r="D45" s="70">
        <v>114982</v>
      </c>
      <c r="E45" s="203">
        <v>114981.4</v>
      </c>
      <c r="F45" s="47" t="s">
        <v>31</v>
      </c>
      <c r="G45" s="203">
        <v>114981.4</v>
      </c>
      <c r="H45" s="193">
        <f>G45/D45*100</f>
        <v>99.999478179193261</v>
      </c>
    </row>
    <row r="46" spans="1:9" s="28" customFormat="1" ht="9.75" customHeight="1" x14ac:dyDescent="0.25">
      <c r="A46" s="41"/>
      <c r="B46" s="42" t="s">
        <v>43</v>
      </c>
      <c r="C46" s="47" t="s">
        <v>3</v>
      </c>
      <c r="D46" s="70">
        <v>25000</v>
      </c>
      <c r="E46" s="202">
        <v>0</v>
      </c>
      <c r="F46" s="45" t="s">
        <v>107</v>
      </c>
      <c r="G46" s="205">
        <v>0</v>
      </c>
      <c r="H46" s="193">
        <f>G46/D46*100</f>
        <v>0</v>
      </c>
    </row>
    <row r="47" spans="1:9" s="28" customFormat="1" ht="9.75" customHeight="1" x14ac:dyDescent="0.25">
      <c r="A47" s="41"/>
      <c r="B47" s="80"/>
      <c r="C47" s="81" t="s">
        <v>32</v>
      </c>
      <c r="D47" s="82">
        <f>SUM(D44:D46)</f>
        <v>159982</v>
      </c>
      <c r="E47" s="82">
        <f>SUM(E44:E46)</f>
        <v>130043.9</v>
      </c>
      <c r="F47" s="159"/>
      <c r="G47" s="82">
        <f>SUM(G44:G46)</f>
        <v>130043.9</v>
      </c>
      <c r="H47" s="195">
        <f>G47/D47*100</f>
        <v>81.286582240502042</v>
      </c>
    </row>
    <row r="48" spans="1:9" s="28" customFormat="1" ht="9.75" customHeight="1" x14ac:dyDescent="0.2">
      <c r="A48" s="83"/>
      <c r="B48" s="84"/>
      <c r="C48" s="85"/>
      <c r="D48" s="86"/>
      <c r="E48" s="86"/>
      <c r="F48" s="156"/>
      <c r="G48" s="134"/>
      <c r="H48" s="187"/>
    </row>
    <row r="49" spans="1:11" s="28" customFormat="1" ht="9.1999999999999993" customHeight="1" x14ac:dyDescent="0.2">
      <c r="A49" s="88" t="s">
        <v>51</v>
      </c>
      <c r="B49" s="234" t="s">
        <v>52</v>
      </c>
      <c r="C49" s="234"/>
      <c r="D49" s="90">
        <f>SUM(D58,D63)</f>
        <v>1109500</v>
      </c>
      <c r="E49" s="90">
        <f>SUM(E58,E63)</f>
        <v>1096006.3</v>
      </c>
      <c r="F49" s="89"/>
      <c r="G49" s="90"/>
      <c r="H49" s="196">
        <f>E49/D49*100</f>
        <v>98.783803515096892</v>
      </c>
    </row>
    <row r="50" spans="1:11" s="28" customFormat="1" ht="9" customHeight="1" x14ac:dyDescent="0.25">
      <c r="A50" s="41"/>
      <c r="B50" s="233"/>
      <c r="C50" s="233"/>
      <c r="D50" s="233"/>
      <c r="E50" s="41"/>
      <c r="F50" s="41"/>
      <c r="G50" s="59"/>
      <c r="H50" s="187"/>
    </row>
    <row r="51" spans="1:11" s="28" customFormat="1" ht="9" customHeight="1" x14ac:dyDescent="0.25">
      <c r="A51" s="71" t="s">
        <v>53</v>
      </c>
      <c r="B51" s="215" t="s">
        <v>54</v>
      </c>
      <c r="C51" s="215"/>
      <c r="D51" s="215"/>
      <c r="E51" s="125"/>
      <c r="F51" s="109"/>
      <c r="G51" s="40"/>
      <c r="H51" s="199"/>
    </row>
    <row r="52" spans="1:11" s="28" customFormat="1" ht="20.25" customHeight="1" x14ac:dyDescent="0.25">
      <c r="A52" s="41"/>
      <c r="B52" s="42" t="s">
        <v>43</v>
      </c>
      <c r="C52" s="47" t="s">
        <v>110</v>
      </c>
      <c r="D52" s="70">
        <v>0</v>
      </c>
      <c r="E52" s="132">
        <v>124028.1</v>
      </c>
      <c r="F52" s="142" t="s">
        <v>15</v>
      </c>
      <c r="G52" s="132">
        <v>124028.1</v>
      </c>
      <c r="H52" s="193">
        <v>0</v>
      </c>
      <c r="I52" s="58"/>
    </row>
    <row r="53" spans="1:11" s="28" customFormat="1" ht="20.25" customHeight="1" x14ac:dyDescent="0.25">
      <c r="A53" s="41"/>
      <c r="B53" s="42"/>
      <c r="C53" s="47" t="s">
        <v>109</v>
      </c>
      <c r="D53" s="70">
        <v>200000</v>
      </c>
      <c r="E53" s="132">
        <v>204000</v>
      </c>
      <c r="F53" s="142" t="s">
        <v>56</v>
      </c>
      <c r="G53" s="148">
        <v>204000</v>
      </c>
      <c r="H53" s="193">
        <f t="shared" ref="H53:H58" si="0">G53/D53*100</f>
        <v>102</v>
      </c>
      <c r="I53" s="58"/>
    </row>
    <row r="54" spans="1:11" s="28" customFormat="1" ht="19.5" customHeight="1" x14ac:dyDescent="0.25">
      <c r="A54" s="41"/>
      <c r="B54" s="42"/>
      <c r="C54" s="47" t="s">
        <v>108</v>
      </c>
      <c r="D54" s="70">
        <v>74233.279999999999</v>
      </c>
      <c r="E54" s="132">
        <v>140408.64000000001</v>
      </c>
      <c r="F54" s="147" t="s">
        <v>156</v>
      </c>
      <c r="G54" s="132">
        <v>140408.64000000001</v>
      </c>
      <c r="H54" s="193">
        <f t="shared" si="0"/>
        <v>189.14513813750384</v>
      </c>
      <c r="I54" s="58"/>
    </row>
    <row r="55" spans="1:11" s="28" customFormat="1" ht="22.5" customHeight="1" x14ac:dyDescent="0.25">
      <c r="A55" s="41"/>
      <c r="B55" s="42"/>
      <c r="C55" s="47" t="s">
        <v>16</v>
      </c>
      <c r="D55" s="70">
        <v>153802.49</v>
      </c>
      <c r="E55" s="132">
        <v>213056.65</v>
      </c>
      <c r="F55" s="142" t="s">
        <v>87</v>
      </c>
      <c r="G55" s="132">
        <v>213056.65</v>
      </c>
      <c r="H55" s="193">
        <f t="shared" si="0"/>
        <v>138.52613829594048</v>
      </c>
      <c r="I55" s="58"/>
    </row>
    <row r="56" spans="1:11" s="28" customFormat="1" ht="20.25" customHeight="1" x14ac:dyDescent="0.25">
      <c r="A56" s="41"/>
      <c r="B56" s="42"/>
      <c r="C56" s="47" t="s">
        <v>55</v>
      </c>
      <c r="D56" s="70">
        <f>644464.23-22500</f>
        <v>621964.23</v>
      </c>
      <c r="E56" s="132">
        <f>390825.41-22500</f>
        <v>368325.41</v>
      </c>
      <c r="F56" s="147" t="s">
        <v>17</v>
      </c>
      <c r="G56" s="132">
        <f>390825.41-22500</f>
        <v>368325.41</v>
      </c>
      <c r="H56" s="193">
        <f t="shared" si="0"/>
        <v>59.219709467857982</v>
      </c>
      <c r="I56" s="58"/>
      <c r="K56" s="58"/>
    </row>
    <row r="57" spans="1:11" s="28" customFormat="1" ht="22.5" customHeight="1" x14ac:dyDescent="0.25">
      <c r="A57" s="41"/>
      <c r="B57" s="42" t="s">
        <v>44</v>
      </c>
      <c r="C57" s="47" t="s">
        <v>55</v>
      </c>
      <c r="D57" s="70">
        <v>22500</v>
      </c>
      <c r="E57" s="132">
        <v>22500</v>
      </c>
      <c r="F57" s="147" t="s">
        <v>17</v>
      </c>
      <c r="G57" s="146">
        <v>22500</v>
      </c>
      <c r="H57" s="193">
        <f t="shared" si="0"/>
        <v>100</v>
      </c>
      <c r="I57" s="58"/>
    </row>
    <row r="58" spans="1:11" s="28" customFormat="1" ht="9" customHeight="1" x14ac:dyDescent="0.25">
      <c r="A58" s="41"/>
      <c r="B58" s="49"/>
      <c r="C58" s="81" t="s">
        <v>32</v>
      </c>
      <c r="D58" s="160">
        <f>SUM(D52:D57)</f>
        <v>1072500</v>
      </c>
      <c r="E58" s="160">
        <f>SUM(E52:E57)</f>
        <v>1072318.8</v>
      </c>
      <c r="F58" s="161"/>
      <c r="G58" s="160">
        <f>SUM(G52:G57)</f>
        <v>1072318.8</v>
      </c>
      <c r="H58" s="195">
        <f t="shared" si="0"/>
        <v>99.983104895104901</v>
      </c>
    </row>
    <row r="59" spans="1:11" s="28" customFormat="1" ht="8.85" customHeight="1" x14ac:dyDescent="0.25">
      <c r="A59" s="41"/>
      <c r="B59" s="92"/>
      <c r="C59" s="92"/>
      <c r="D59" s="92"/>
      <c r="E59" s="92"/>
      <c r="F59" s="41"/>
      <c r="G59" s="59"/>
      <c r="H59" s="187"/>
    </row>
    <row r="60" spans="1:11" s="28" customFormat="1" ht="9" customHeight="1" x14ac:dyDescent="0.25">
      <c r="A60" s="66" t="s">
        <v>36</v>
      </c>
      <c r="B60" s="232" t="s">
        <v>57</v>
      </c>
      <c r="C60" s="232"/>
      <c r="D60" s="67"/>
      <c r="E60" s="67"/>
      <c r="F60" s="68"/>
      <c r="G60" s="69"/>
      <c r="H60" s="187"/>
    </row>
    <row r="61" spans="1:11" s="28" customFormat="1" ht="13.5" customHeight="1" x14ac:dyDescent="0.25">
      <c r="A61" s="41"/>
      <c r="B61" s="42" t="s">
        <v>28</v>
      </c>
      <c r="C61" s="47" t="s">
        <v>14</v>
      </c>
      <c r="D61" s="70">
        <v>12000</v>
      </c>
      <c r="E61" s="127">
        <v>2250</v>
      </c>
      <c r="F61" s="45" t="s">
        <v>15</v>
      </c>
      <c r="G61" s="44">
        <v>2250</v>
      </c>
      <c r="H61" s="193">
        <f>G61/D61*100</f>
        <v>18.75</v>
      </c>
      <c r="I61" s="58"/>
    </row>
    <row r="62" spans="1:11" s="28" customFormat="1" x14ac:dyDescent="0.25">
      <c r="A62" s="41"/>
      <c r="B62" s="42" t="s">
        <v>43</v>
      </c>
      <c r="C62" s="47" t="s">
        <v>12</v>
      </c>
      <c r="D62" s="70">
        <v>25000</v>
      </c>
      <c r="E62" s="127">
        <v>21437.5</v>
      </c>
      <c r="F62" s="45" t="s">
        <v>15</v>
      </c>
      <c r="G62" s="70">
        <v>21437.5</v>
      </c>
      <c r="H62" s="193">
        <f>G62/D62*100</f>
        <v>85.75</v>
      </c>
    </row>
    <row r="63" spans="1:11" s="28" customFormat="1" ht="9" customHeight="1" x14ac:dyDescent="0.25">
      <c r="A63" s="41"/>
      <c r="B63" s="49"/>
      <c r="C63" s="81" t="s">
        <v>32</v>
      </c>
      <c r="D63" s="160">
        <f>SUM(D60:D62)</f>
        <v>37000</v>
      </c>
      <c r="E63" s="160">
        <f>SUM(E60:E62)</f>
        <v>23687.5</v>
      </c>
      <c r="F63" s="38"/>
      <c r="G63" s="51">
        <f>SUM(G60:G62)</f>
        <v>23687.5</v>
      </c>
      <c r="H63" s="195">
        <f>G63/D63*100</f>
        <v>64.020270270270274</v>
      </c>
    </row>
    <row r="64" spans="1:11" s="28" customFormat="1" x14ac:dyDescent="0.25">
      <c r="A64" s="41"/>
      <c r="F64" s="38"/>
      <c r="G64" s="73"/>
      <c r="H64" s="187"/>
    </row>
    <row r="65" spans="1:10" s="28" customFormat="1" x14ac:dyDescent="0.25">
      <c r="A65" s="41"/>
      <c r="B65" s="54"/>
      <c r="C65" s="85"/>
      <c r="D65" s="86"/>
      <c r="E65" s="86"/>
      <c r="F65" s="61"/>
      <c r="G65" s="56"/>
      <c r="H65" s="187"/>
    </row>
    <row r="66" spans="1:10" s="28" customFormat="1" x14ac:dyDescent="0.2">
      <c r="A66" s="88" t="s">
        <v>58</v>
      </c>
      <c r="B66" s="88" t="s">
        <v>59</v>
      </c>
      <c r="C66" s="89"/>
      <c r="D66" s="90">
        <f>SUM(D69,D72,D77)</f>
        <v>113500</v>
      </c>
      <c r="E66" s="90">
        <f>SUM(E69,E72,E77)</f>
        <v>112845.15</v>
      </c>
      <c r="F66" s="89"/>
      <c r="G66" s="90"/>
      <c r="H66" s="196">
        <f>E66/D66*100</f>
        <v>99.423039647577085</v>
      </c>
    </row>
    <row r="67" spans="1:10" s="28" customFormat="1" ht="12" customHeight="1" x14ac:dyDescent="0.25">
      <c r="A67" s="41"/>
      <c r="B67" s="41"/>
      <c r="C67" s="41"/>
      <c r="D67" s="41"/>
      <c r="E67" s="41"/>
      <c r="F67" s="41"/>
      <c r="G67" s="59"/>
      <c r="H67" s="187"/>
    </row>
    <row r="68" spans="1:10" s="28" customFormat="1" ht="12.75" customHeight="1" x14ac:dyDescent="0.25">
      <c r="A68" s="93" t="s">
        <v>53</v>
      </c>
      <c r="B68" s="94" t="s">
        <v>60</v>
      </c>
      <c r="C68" s="95"/>
      <c r="D68" s="96"/>
      <c r="E68" s="96"/>
      <c r="F68" s="41"/>
      <c r="G68" s="59"/>
      <c r="H68" s="187"/>
    </row>
    <row r="69" spans="1:10" s="28" customFormat="1" ht="12.75" customHeight="1" x14ac:dyDescent="0.25">
      <c r="A69" s="41"/>
      <c r="B69" s="46" t="s">
        <v>43</v>
      </c>
      <c r="C69" s="43" t="s">
        <v>61</v>
      </c>
      <c r="D69" s="44">
        <v>47000</v>
      </c>
      <c r="E69" s="123">
        <v>46656.25</v>
      </c>
      <c r="F69" s="45" t="s">
        <v>15</v>
      </c>
      <c r="G69" s="123">
        <v>46656.25</v>
      </c>
      <c r="H69" s="193">
        <f>G69/D69*100</f>
        <v>99.268617021276597</v>
      </c>
    </row>
    <row r="70" spans="1:10" s="28" customFormat="1" ht="12.75" customHeight="1" x14ac:dyDescent="0.25">
      <c r="A70" s="41"/>
      <c r="B70" s="54"/>
      <c r="C70" s="95"/>
      <c r="D70" s="96"/>
      <c r="E70" s="96"/>
      <c r="F70" s="41"/>
      <c r="G70" s="59"/>
      <c r="H70" s="187"/>
      <c r="J70" s="58"/>
    </row>
    <row r="71" spans="1:10" s="28" customFormat="1" ht="12.75" customHeight="1" x14ac:dyDescent="0.25">
      <c r="A71" s="93" t="s">
        <v>36</v>
      </c>
      <c r="B71" s="94" t="s">
        <v>62</v>
      </c>
      <c r="C71" s="95"/>
      <c r="D71" s="96"/>
      <c r="E71" s="96"/>
      <c r="F71" s="41"/>
      <c r="G71" s="59"/>
      <c r="H71" s="187"/>
    </row>
    <row r="72" spans="1:10" s="28" customFormat="1" ht="12.75" customHeight="1" x14ac:dyDescent="0.25">
      <c r="A72" s="41"/>
      <c r="B72" s="46" t="s">
        <v>38</v>
      </c>
      <c r="C72" s="43" t="s">
        <v>61</v>
      </c>
      <c r="D72" s="44">
        <v>16000</v>
      </c>
      <c r="E72" s="123">
        <v>16000</v>
      </c>
      <c r="F72" s="45" t="s">
        <v>15</v>
      </c>
      <c r="G72" s="123">
        <v>16000</v>
      </c>
      <c r="H72" s="193">
        <f>G72/D72*100</f>
        <v>100</v>
      </c>
    </row>
    <row r="73" spans="1:10" s="28" customFormat="1" ht="12.75" customHeight="1" x14ac:dyDescent="0.25">
      <c r="A73" s="41"/>
      <c r="B73" s="54"/>
      <c r="C73" s="55"/>
      <c r="D73" s="87"/>
      <c r="E73" s="87"/>
      <c r="F73" s="55"/>
      <c r="G73" s="87"/>
      <c r="H73" s="188"/>
    </row>
    <row r="74" spans="1:10" s="28" customFormat="1" ht="12.75" customHeight="1" x14ac:dyDescent="0.25">
      <c r="A74" s="93" t="s">
        <v>39</v>
      </c>
      <c r="B74" s="94" t="s">
        <v>63</v>
      </c>
      <c r="C74" s="95"/>
      <c r="D74" s="96"/>
      <c r="E74" s="96"/>
      <c r="F74" s="41"/>
      <c r="G74" s="59"/>
      <c r="H74" s="187"/>
    </row>
    <row r="75" spans="1:10" s="28" customFormat="1" ht="12.75" customHeight="1" x14ac:dyDescent="0.25">
      <c r="A75" s="41"/>
      <c r="B75" s="46" t="s">
        <v>43</v>
      </c>
      <c r="C75" s="43" t="s">
        <v>61</v>
      </c>
      <c r="D75" s="44">
        <v>4000</v>
      </c>
      <c r="E75" s="123">
        <v>3750</v>
      </c>
      <c r="F75" s="45" t="s">
        <v>15</v>
      </c>
      <c r="G75" s="44">
        <v>3750</v>
      </c>
      <c r="H75" s="193">
        <f>G75/D75*100</f>
        <v>93.75</v>
      </c>
    </row>
    <row r="76" spans="1:10" s="28" customFormat="1" ht="12" customHeight="1" x14ac:dyDescent="0.25">
      <c r="A76" s="41"/>
      <c r="B76" s="42" t="s">
        <v>29</v>
      </c>
      <c r="C76" s="47" t="s">
        <v>64</v>
      </c>
      <c r="D76" s="70">
        <v>46500</v>
      </c>
      <c r="E76" s="127">
        <v>46438.9</v>
      </c>
      <c r="F76" s="45" t="s">
        <v>15</v>
      </c>
      <c r="G76" s="91">
        <v>46438.9</v>
      </c>
      <c r="H76" s="193">
        <f>G76/D76*100</f>
        <v>99.86860215053764</v>
      </c>
    </row>
    <row r="77" spans="1:10" s="28" customFormat="1" ht="12" customHeight="1" x14ac:dyDescent="0.25">
      <c r="A77" s="41"/>
      <c r="B77" s="162"/>
      <c r="C77" s="81" t="s">
        <v>32</v>
      </c>
      <c r="D77" s="160">
        <f>SUM(D74:D76)</f>
        <v>50500</v>
      </c>
      <c r="E77" s="160">
        <f>SUM(E74:E76)</f>
        <v>50188.9</v>
      </c>
      <c r="F77" s="159"/>
      <c r="G77" s="160">
        <f>SUM(G74:G76)</f>
        <v>50188.9</v>
      </c>
      <c r="H77" s="195">
        <f>G77/D77*100</f>
        <v>99.383960396039612</v>
      </c>
    </row>
    <row r="78" spans="1:10" s="28" customFormat="1" ht="12.75" customHeight="1" x14ac:dyDescent="0.25">
      <c r="A78" s="41"/>
      <c r="B78" s="54"/>
      <c r="C78" s="85"/>
      <c r="D78" s="86"/>
      <c r="E78" s="86"/>
      <c r="F78" s="41"/>
      <c r="G78" s="59"/>
      <c r="H78" s="187"/>
    </row>
    <row r="79" spans="1:10" s="28" customFormat="1" x14ac:dyDescent="0.2">
      <c r="A79" s="88" t="s">
        <v>65</v>
      </c>
      <c r="B79" s="88" t="s">
        <v>66</v>
      </c>
      <c r="C79" s="89"/>
      <c r="D79" s="90">
        <f>D84+D85</f>
        <v>180250</v>
      </c>
      <c r="E79" s="90">
        <f>E84+E85</f>
        <v>179881.25</v>
      </c>
      <c r="F79" s="89"/>
      <c r="G79" s="90"/>
      <c r="H79" s="196">
        <f>E79/D79*100</f>
        <v>99.795423023578365</v>
      </c>
    </row>
    <row r="80" spans="1:10" s="28" customFormat="1" x14ac:dyDescent="0.25">
      <c r="A80" s="41"/>
      <c r="B80" s="41"/>
      <c r="C80" s="41"/>
      <c r="D80" s="41"/>
      <c r="E80" s="41"/>
      <c r="F80" s="41"/>
      <c r="G80" s="59"/>
      <c r="H80" s="187"/>
    </row>
    <row r="81" spans="1:8" s="28" customFormat="1" x14ac:dyDescent="0.25">
      <c r="A81" s="71" t="s">
        <v>53</v>
      </c>
      <c r="B81" s="216" t="s">
        <v>67</v>
      </c>
      <c r="C81" s="215"/>
      <c r="D81" s="215"/>
      <c r="E81" s="125"/>
      <c r="F81" s="109"/>
      <c r="G81" s="110"/>
      <c r="H81" s="199"/>
    </row>
    <row r="82" spans="1:8" s="28" customFormat="1" x14ac:dyDescent="0.25">
      <c r="A82" s="41"/>
      <c r="B82" s="46" t="s">
        <v>68</v>
      </c>
      <c r="C82" s="43" t="s">
        <v>10</v>
      </c>
      <c r="D82" s="131">
        <v>2000</v>
      </c>
      <c r="E82" s="131">
        <v>1801.64</v>
      </c>
      <c r="F82" s="147" t="s">
        <v>15</v>
      </c>
      <c r="G82" s="131">
        <v>1801.64</v>
      </c>
      <c r="H82" s="193">
        <f>G82/D82*100</f>
        <v>90.082000000000008</v>
      </c>
    </row>
    <row r="83" spans="1:8" s="28" customFormat="1" ht="18" x14ac:dyDescent="0.25">
      <c r="A83" s="41"/>
      <c r="B83" s="54"/>
      <c r="C83" s="55" t="s">
        <v>152</v>
      </c>
      <c r="D83" s="131">
        <v>154000</v>
      </c>
      <c r="E83" s="131">
        <v>153829.60999999999</v>
      </c>
      <c r="F83" s="147" t="s">
        <v>69</v>
      </c>
      <c r="G83" s="131">
        <v>153829.60999999999</v>
      </c>
      <c r="H83" s="193">
        <f>G83/D83*100</f>
        <v>99.889357142857136</v>
      </c>
    </row>
    <row r="84" spans="1:8" s="28" customFormat="1" x14ac:dyDescent="0.25">
      <c r="A84" s="41"/>
      <c r="B84" s="80"/>
      <c r="C84" s="97" t="s">
        <v>32</v>
      </c>
      <c r="D84" s="98">
        <f>SUM(D82:D83)</f>
        <v>156000</v>
      </c>
      <c r="E84" s="98">
        <f>SUM(E82:E83)</f>
        <v>155631.25</v>
      </c>
      <c r="F84" s="135"/>
      <c r="G84" s="98">
        <f>SUM(G82:G83)</f>
        <v>155631.25</v>
      </c>
      <c r="H84" s="195">
        <f>G84/D84*100</f>
        <v>99.763621794871796</v>
      </c>
    </row>
    <row r="85" spans="1:8" s="28" customFormat="1" ht="12" customHeight="1" x14ac:dyDescent="0.25">
      <c r="A85" s="41"/>
      <c r="B85" s="42" t="s">
        <v>28</v>
      </c>
      <c r="C85" s="43" t="s">
        <v>14</v>
      </c>
      <c r="D85" s="63">
        <v>24250</v>
      </c>
      <c r="E85" s="126">
        <v>24250</v>
      </c>
      <c r="F85" s="45" t="s">
        <v>15</v>
      </c>
      <c r="G85" s="44">
        <v>24250</v>
      </c>
      <c r="H85" s="193">
        <f>G85/D85*100</f>
        <v>100</v>
      </c>
    </row>
    <row r="86" spans="1:8" s="28" customFormat="1" x14ac:dyDescent="0.25">
      <c r="A86" s="41"/>
      <c r="B86" s="54"/>
      <c r="C86" s="55"/>
      <c r="D86" s="56"/>
      <c r="E86" s="56"/>
      <c r="F86" s="61"/>
      <c r="G86" s="56"/>
      <c r="H86" s="187"/>
    </row>
    <row r="87" spans="1:8" s="28" customFormat="1" ht="12.75" customHeight="1" x14ac:dyDescent="0.2">
      <c r="A87" s="88" t="s">
        <v>70</v>
      </c>
      <c r="B87" s="88" t="s">
        <v>71</v>
      </c>
      <c r="C87" s="89"/>
      <c r="D87" s="90">
        <f>SUM(D90,D93,D96,D99,D102)</f>
        <v>404500</v>
      </c>
      <c r="E87" s="90">
        <f>SUM(E90,E93,E96,E99,E102)</f>
        <v>369510.26</v>
      </c>
      <c r="F87" s="89"/>
      <c r="G87" s="90"/>
      <c r="H87" s="196">
        <f>E87/D87*100</f>
        <v>91.349878862793574</v>
      </c>
    </row>
    <row r="88" spans="1:8" s="28" customFormat="1" x14ac:dyDescent="0.25">
      <c r="A88" s="41"/>
      <c r="B88" s="41"/>
      <c r="C88" s="41"/>
      <c r="D88" s="41"/>
      <c r="E88" s="41"/>
      <c r="F88" s="41"/>
      <c r="G88" s="59"/>
      <c r="H88" s="187"/>
    </row>
    <row r="89" spans="1:8" s="28" customFormat="1" x14ac:dyDescent="0.25">
      <c r="A89" s="71" t="s">
        <v>53</v>
      </c>
      <c r="B89" s="216" t="s">
        <v>72</v>
      </c>
      <c r="C89" s="215"/>
      <c r="D89" s="215"/>
      <c r="E89" s="125"/>
      <c r="F89" s="39"/>
      <c r="G89" s="40"/>
      <c r="H89" s="199"/>
    </row>
    <row r="90" spans="1:8" s="28" customFormat="1" x14ac:dyDescent="0.25">
      <c r="A90" s="41"/>
      <c r="B90" s="46" t="s">
        <v>68</v>
      </c>
      <c r="C90" s="43" t="s">
        <v>1</v>
      </c>
      <c r="D90" s="44">
        <v>10000</v>
      </c>
      <c r="E90" s="123">
        <v>9589.75</v>
      </c>
      <c r="F90" s="45" t="s">
        <v>15</v>
      </c>
      <c r="G90" s="123">
        <v>9589.75</v>
      </c>
      <c r="H90" s="193">
        <f>G90/D90*100</f>
        <v>95.897500000000008</v>
      </c>
    </row>
    <row r="91" spans="1:8" s="28" customFormat="1" x14ac:dyDescent="0.25">
      <c r="A91" s="41"/>
      <c r="B91" s="54"/>
      <c r="C91" s="55"/>
      <c r="D91" s="87"/>
      <c r="E91" s="87"/>
      <c r="F91" s="61"/>
      <c r="G91" s="56"/>
      <c r="H91" s="187"/>
    </row>
    <row r="92" spans="1:8" s="28" customFormat="1" x14ac:dyDescent="0.25">
      <c r="A92" s="71" t="s">
        <v>36</v>
      </c>
      <c r="B92" s="216" t="s">
        <v>73</v>
      </c>
      <c r="C92" s="216"/>
      <c r="D92" s="216"/>
      <c r="E92" s="128"/>
      <c r="F92" s="39"/>
      <c r="G92" s="40"/>
      <c r="H92" s="199"/>
    </row>
    <row r="93" spans="1:8" s="28" customFormat="1" x14ac:dyDescent="0.25">
      <c r="A93" s="41"/>
      <c r="B93" s="46" t="s">
        <v>68</v>
      </c>
      <c r="C93" s="43" t="s">
        <v>9</v>
      </c>
      <c r="D93" s="44">
        <v>133000</v>
      </c>
      <c r="E93" s="123">
        <v>132910.24</v>
      </c>
      <c r="F93" s="45" t="s">
        <v>15</v>
      </c>
      <c r="G93" s="44">
        <v>132910.24</v>
      </c>
      <c r="H93" s="193">
        <f>G93/D93*100</f>
        <v>99.932511278195477</v>
      </c>
    </row>
    <row r="94" spans="1:8" s="28" customFormat="1" x14ac:dyDescent="0.25">
      <c r="A94" s="41"/>
      <c r="B94" s="54"/>
      <c r="C94" s="55"/>
      <c r="D94" s="87"/>
      <c r="E94" s="87"/>
      <c r="F94" s="61"/>
      <c r="G94" s="56"/>
      <c r="H94" s="187"/>
    </row>
    <row r="95" spans="1:8" s="28" customFormat="1" x14ac:dyDescent="0.25">
      <c r="A95" s="71" t="s">
        <v>39</v>
      </c>
      <c r="B95" s="216" t="s">
        <v>74</v>
      </c>
      <c r="C95" s="216"/>
      <c r="D95" s="216"/>
      <c r="E95" s="128"/>
      <c r="F95" s="39"/>
      <c r="G95" s="40"/>
      <c r="H95" s="199"/>
    </row>
    <row r="96" spans="1:8" s="28" customFormat="1" x14ac:dyDescent="0.25">
      <c r="A96" s="41"/>
      <c r="B96" s="46" t="s">
        <v>38</v>
      </c>
      <c r="C96" s="43" t="s">
        <v>14</v>
      </c>
      <c r="D96" s="44">
        <v>70000</v>
      </c>
      <c r="E96" s="123">
        <v>67571.92</v>
      </c>
      <c r="F96" s="45" t="s">
        <v>15</v>
      </c>
      <c r="G96" s="44">
        <v>67571.92</v>
      </c>
      <c r="H96" s="193">
        <f>G96/D96*100</f>
        <v>96.531314285714288</v>
      </c>
    </row>
    <row r="97" spans="1:13" s="28" customFormat="1" x14ac:dyDescent="0.25">
      <c r="A97" s="41"/>
      <c r="B97" s="54"/>
      <c r="C97" s="55"/>
      <c r="D97" s="87"/>
      <c r="E97" s="87"/>
      <c r="F97" s="61"/>
      <c r="G97" s="56"/>
      <c r="H97" s="187"/>
    </row>
    <row r="98" spans="1:13" s="28" customFormat="1" x14ac:dyDescent="0.25">
      <c r="A98" s="71" t="s">
        <v>41</v>
      </c>
      <c r="B98" s="216" t="s">
        <v>75</v>
      </c>
      <c r="C98" s="216"/>
      <c r="D98" s="216"/>
      <c r="E98" s="128"/>
      <c r="F98" s="39"/>
      <c r="G98" s="40"/>
      <c r="H98" s="188"/>
    </row>
    <row r="99" spans="1:13" s="28" customFormat="1" x14ac:dyDescent="0.25">
      <c r="A99" s="41"/>
      <c r="B99" s="46" t="s">
        <v>68</v>
      </c>
      <c r="C99" s="43" t="s">
        <v>18</v>
      </c>
      <c r="D99" s="44">
        <v>16500</v>
      </c>
      <c r="E99" s="123">
        <v>16225</v>
      </c>
      <c r="F99" s="45" t="s">
        <v>15</v>
      </c>
      <c r="G99" s="123">
        <v>16225</v>
      </c>
      <c r="H99" s="193">
        <f>G99/D99*100</f>
        <v>98.333333333333329</v>
      </c>
    </row>
    <row r="100" spans="1:13" s="28" customFormat="1" x14ac:dyDescent="0.25">
      <c r="A100" s="41"/>
      <c r="B100" s="54"/>
      <c r="C100" s="55"/>
      <c r="D100" s="87"/>
      <c r="E100" s="87"/>
      <c r="F100" s="61"/>
      <c r="G100" s="56"/>
      <c r="H100" s="187"/>
    </row>
    <row r="101" spans="1:13" s="28" customFormat="1" x14ac:dyDescent="0.25">
      <c r="A101" s="71" t="s">
        <v>45</v>
      </c>
      <c r="B101" s="216" t="s">
        <v>76</v>
      </c>
      <c r="C101" s="216"/>
      <c r="D101" s="216"/>
      <c r="E101" s="128"/>
      <c r="F101" s="39"/>
      <c r="G101" s="40"/>
      <c r="H101" s="199"/>
    </row>
    <row r="102" spans="1:13" s="28" customFormat="1" ht="19.5" x14ac:dyDescent="0.25">
      <c r="A102" s="41"/>
      <c r="B102" s="46" t="s">
        <v>38</v>
      </c>
      <c r="C102" s="43" t="s">
        <v>77</v>
      </c>
      <c r="D102" s="44">
        <v>175000</v>
      </c>
      <c r="E102" s="124">
        <v>143213.35</v>
      </c>
      <c r="F102" s="47" t="s">
        <v>31</v>
      </c>
      <c r="G102" s="44">
        <v>143213.35</v>
      </c>
      <c r="H102" s="193">
        <f>G102/D102*100</f>
        <v>81.836200000000005</v>
      </c>
    </row>
    <row r="103" spans="1:13" s="28" customFormat="1" x14ac:dyDescent="0.25">
      <c r="A103" s="41"/>
      <c r="B103" s="54"/>
      <c r="C103" s="55"/>
      <c r="D103" s="87"/>
      <c r="E103" s="87"/>
      <c r="F103" s="61"/>
      <c r="G103" s="56"/>
      <c r="H103" s="187"/>
    </row>
    <row r="104" spans="1:13" s="28" customFormat="1" x14ac:dyDescent="0.2">
      <c r="A104" s="88" t="s">
        <v>78</v>
      </c>
      <c r="B104" s="88" t="s">
        <v>79</v>
      </c>
      <c r="C104" s="89"/>
      <c r="D104" s="90">
        <f>SUM(D109,D112,D115)</f>
        <v>241000</v>
      </c>
      <c r="E104" s="90">
        <f>SUM(E109,E112,E115)</f>
        <v>240729.62</v>
      </c>
      <c r="F104" s="89"/>
      <c r="G104" s="90"/>
      <c r="H104" s="196">
        <f>E104/D104*100</f>
        <v>99.887809128630707</v>
      </c>
    </row>
    <row r="105" spans="1:13" s="28" customFormat="1" x14ac:dyDescent="0.25">
      <c r="A105" s="41"/>
      <c r="B105" s="41"/>
      <c r="C105" s="41"/>
      <c r="D105" s="41"/>
      <c r="E105" s="41"/>
      <c r="F105" s="41"/>
      <c r="G105" s="59"/>
      <c r="H105" s="187"/>
    </row>
    <row r="106" spans="1:13" s="28" customFormat="1" x14ac:dyDescent="0.25">
      <c r="A106" s="71" t="s">
        <v>53</v>
      </c>
      <c r="B106" s="216" t="s">
        <v>80</v>
      </c>
      <c r="C106" s="216"/>
      <c r="D106" s="216"/>
      <c r="E106" s="128"/>
      <c r="F106" s="39"/>
      <c r="G106" s="40"/>
      <c r="H106" s="199"/>
    </row>
    <row r="107" spans="1:13" s="28" customFormat="1" x14ac:dyDescent="0.25">
      <c r="A107" s="41"/>
      <c r="B107" s="46" t="s">
        <v>68</v>
      </c>
      <c r="C107" s="43" t="s">
        <v>4</v>
      </c>
      <c r="D107" s="44">
        <v>100000</v>
      </c>
      <c r="E107" s="123">
        <v>99608.99</v>
      </c>
      <c r="F107" s="45" t="s">
        <v>15</v>
      </c>
      <c r="G107" s="123">
        <v>99608.99</v>
      </c>
      <c r="H107" s="193">
        <f>G107/D107*100</f>
        <v>99.608990000000006</v>
      </c>
    </row>
    <row r="108" spans="1:13" s="28" customFormat="1" x14ac:dyDescent="0.25">
      <c r="A108" s="41"/>
      <c r="B108" s="46" t="s">
        <v>44</v>
      </c>
      <c r="C108" s="43" t="s">
        <v>151</v>
      </c>
      <c r="D108" s="44">
        <v>5000</v>
      </c>
      <c r="E108" s="123">
        <v>5000</v>
      </c>
      <c r="F108" s="45" t="s">
        <v>13</v>
      </c>
      <c r="G108" s="44">
        <v>5000</v>
      </c>
      <c r="H108" s="193">
        <f>G108/D108*100</f>
        <v>100</v>
      </c>
      <c r="J108" s="58"/>
    </row>
    <row r="109" spans="1:13" s="28" customFormat="1" x14ac:dyDescent="0.25">
      <c r="A109" s="41"/>
      <c r="B109" s="80"/>
      <c r="C109" s="97" t="s">
        <v>32</v>
      </c>
      <c r="D109" s="98">
        <f>SUM(D107:D108)</f>
        <v>105000</v>
      </c>
      <c r="E109" s="98">
        <f>SUM(E107:E108)</f>
        <v>104608.99</v>
      </c>
      <c r="F109" s="136"/>
      <c r="G109" s="98">
        <f>SUM(G107:G108)</f>
        <v>104608.99</v>
      </c>
      <c r="H109" s="195">
        <f>G109/D109*100</f>
        <v>99.627609523809525</v>
      </c>
    </row>
    <row r="110" spans="1:13" s="28" customFormat="1" x14ac:dyDescent="0.25">
      <c r="A110" s="41"/>
      <c r="B110" s="54"/>
      <c r="C110" s="55"/>
      <c r="D110" s="87"/>
      <c r="E110" s="87"/>
      <c r="F110" s="61"/>
      <c r="G110" s="74"/>
      <c r="H110" s="187"/>
    </row>
    <row r="111" spans="1:13" s="28" customFormat="1" x14ac:dyDescent="0.2">
      <c r="A111" s="71" t="s">
        <v>36</v>
      </c>
      <c r="B111" s="216" t="s">
        <v>81</v>
      </c>
      <c r="C111" s="216"/>
      <c r="D111" s="216"/>
      <c r="E111" s="128"/>
      <c r="F111" s="99"/>
      <c r="G111" s="100"/>
      <c r="H111" s="199"/>
      <c r="M111" s="58"/>
    </row>
    <row r="112" spans="1:13" s="28" customFormat="1" x14ac:dyDescent="0.25">
      <c r="A112" s="41"/>
      <c r="B112" s="46" t="s">
        <v>68</v>
      </c>
      <c r="C112" s="43" t="s">
        <v>4</v>
      </c>
      <c r="D112" s="44">
        <v>35000</v>
      </c>
      <c r="E112" s="123">
        <v>34635.83</v>
      </c>
      <c r="F112" s="45" t="s">
        <v>15</v>
      </c>
      <c r="G112" s="123">
        <v>34635.83</v>
      </c>
      <c r="H112" s="193">
        <f>G112/D112*100</f>
        <v>98.959514285714292</v>
      </c>
    </row>
    <row r="113" spans="1:8" s="28" customFormat="1" x14ac:dyDescent="0.25">
      <c r="A113" s="41"/>
      <c r="B113" s="54"/>
      <c r="C113" s="55"/>
      <c r="D113" s="87"/>
      <c r="E113" s="87"/>
      <c r="F113" s="61"/>
      <c r="G113" s="74"/>
      <c r="H113" s="187"/>
    </row>
    <row r="114" spans="1:8" s="28" customFormat="1" ht="12.75" customHeight="1" x14ac:dyDescent="0.2">
      <c r="A114" s="71" t="s">
        <v>39</v>
      </c>
      <c r="B114" s="216" t="s">
        <v>82</v>
      </c>
      <c r="C114" s="216"/>
      <c r="D114" s="216"/>
      <c r="E114" s="128"/>
      <c r="F114" s="99"/>
      <c r="G114" s="100"/>
      <c r="H114" s="199"/>
    </row>
    <row r="115" spans="1:8" s="28" customFormat="1" x14ac:dyDescent="0.25">
      <c r="A115" s="41"/>
      <c r="B115" s="46" t="s">
        <v>68</v>
      </c>
      <c r="C115" s="43" t="s">
        <v>4</v>
      </c>
      <c r="D115" s="44">
        <v>101000</v>
      </c>
      <c r="E115" s="123">
        <v>101484.8</v>
      </c>
      <c r="F115" s="45" t="s">
        <v>15</v>
      </c>
      <c r="G115" s="123">
        <v>101484.8</v>
      </c>
      <c r="H115" s="193">
        <f>G115/D115*100</f>
        <v>100.48000000000002</v>
      </c>
    </row>
    <row r="116" spans="1:8" s="28" customFormat="1" x14ac:dyDescent="0.25">
      <c r="A116" s="41"/>
      <c r="B116" s="54"/>
      <c r="C116" s="55"/>
      <c r="D116" s="56"/>
      <c r="E116" s="56"/>
      <c r="F116" s="45"/>
      <c r="G116" s="101"/>
      <c r="H116" s="187"/>
    </row>
    <row r="117" spans="1:8" s="28" customFormat="1" x14ac:dyDescent="0.25">
      <c r="A117" s="27">
        <v>3</v>
      </c>
      <c r="B117" s="220" t="s">
        <v>83</v>
      </c>
      <c r="C117" s="220"/>
      <c r="D117" s="220"/>
      <c r="E117" s="220"/>
      <c r="F117" s="214"/>
      <c r="G117" s="104"/>
      <c r="H117" s="104"/>
    </row>
    <row r="118" spans="1:8" s="28" customFormat="1" x14ac:dyDescent="0.25">
      <c r="A118" s="29"/>
      <c r="B118" s="29"/>
      <c r="C118" s="103" t="s">
        <v>20</v>
      </c>
      <c r="D118" s="31">
        <f>D125</f>
        <v>32000</v>
      </c>
      <c r="E118" s="31">
        <f>E125</f>
        <v>31959</v>
      </c>
      <c r="F118" s="30"/>
      <c r="G118" s="31"/>
      <c r="H118" s="192">
        <f>E118/D118*100</f>
        <v>99.871875000000003</v>
      </c>
    </row>
    <row r="119" spans="1:8" s="28" customFormat="1" ht="15" customHeight="1" x14ac:dyDescent="0.25">
      <c r="A119" s="48"/>
      <c r="B119" s="48"/>
      <c r="C119" s="105" t="s">
        <v>106</v>
      </c>
      <c r="D119" s="130" t="s">
        <v>11</v>
      </c>
      <c r="E119" s="34" t="s">
        <v>7</v>
      </c>
      <c r="F119" s="230" t="s">
        <v>154</v>
      </c>
      <c r="G119" s="231"/>
      <c r="H119" s="187"/>
    </row>
    <row r="120" spans="1:8" s="28" customFormat="1" x14ac:dyDescent="0.2">
      <c r="A120" s="88" t="s">
        <v>84</v>
      </c>
      <c r="B120" s="88" t="s">
        <v>25</v>
      </c>
      <c r="C120" s="89"/>
      <c r="D120" s="90">
        <f>D125</f>
        <v>32000</v>
      </c>
      <c r="E120" s="90">
        <f>E125</f>
        <v>31959</v>
      </c>
      <c r="F120" s="89"/>
      <c r="G120" s="90"/>
      <c r="H120" s="198">
        <f>E120/D120*100</f>
        <v>99.871875000000003</v>
      </c>
    </row>
    <row r="121" spans="1:8" s="28" customFormat="1" x14ac:dyDescent="0.25">
      <c r="A121" s="41"/>
      <c r="B121" s="41"/>
      <c r="C121" s="41"/>
      <c r="D121" s="41"/>
      <c r="E121" s="41"/>
      <c r="F121" s="41"/>
      <c r="G121" s="59"/>
      <c r="H121" s="187"/>
    </row>
    <row r="122" spans="1:8" s="28" customFormat="1" x14ac:dyDescent="0.25">
      <c r="A122" s="38" t="s">
        <v>26</v>
      </c>
      <c r="B122" s="216" t="s">
        <v>85</v>
      </c>
      <c r="C122" s="215"/>
      <c r="D122" s="215"/>
      <c r="E122" s="125"/>
      <c r="F122" s="39"/>
      <c r="G122" s="110"/>
      <c r="H122" s="199"/>
    </row>
    <row r="123" spans="1:8" s="28" customFormat="1" x14ac:dyDescent="0.25">
      <c r="A123" s="41"/>
      <c r="B123" s="46" t="s">
        <v>86</v>
      </c>
      <c r="C123" s="43" t="s">
        <v>150</v>
      </c>
      <c r="D123" s="63">
        <v>12000</v>
      </c>
      <c r="E123" s="131">
        <v>12135.95</v>
      </c>
      <c r="F123" s="106" t="s">
        <v>13</v>
      </c>
      <c r="G123" s="131">
        <v>12135.95</v>
      </c>
      <c r="H123" s="193">
        <f>G123/D123*100</f>
        <v>101.13291666666669</v>
      </c>
    </row>
    <row r="124" spans="1:8" s="28" customFormat="1" ht="18" x14ac:dyDescent="0.25">
      <c r="A124" s="41"/>
      <c r="B124" s="54"/>
      <c r="C124" s="55" t="s">
        <v>131</v>
      </c>
      <c r="D124" s="56">
        <v>20000</v>
      </c>
      <c r="E124" s="131">
        <v>19823.05</v>
      </c>
      <c r="F124" s="106" t="s">
        <v>87</v>
      </c>
      <c r="G124" s="131">
        <v>19823.05</v>
      </c>
      <c r="H124" s="193">
        <f>G124/D124*100</f>
        <v>99.115250000000003</v>
      </c>
    </row>
    <row r="125" spans="1:8" s="28" customFormat="1" x14ac:dyDescent="0.25">
      <c r="A125" s="41"/>
      <c r="B125" s="80"/>
      <c r="C125" s="97" t="s">
        <v>32</v>
      </c>
      <c r="D125" s="98">
        <f>SUM(D123:D124)</f>
        <v>32000</v>
      </c>
      <c r="E125" s="98">
        <f>SUM(E123:E124)</f>
        <v>31959</v>
      </c>
      <c r="F125" s="135"/>
      <c r="G125" s="98">
        <f>SUM(G123:G124)</f>
        <v>31959</v>
      </c>
      <c r="H125" s="195">
        <f>G125/D125*100</f>
        <v>99.871875000000003</v>
      </c>
    </row>
    <row r="126" spans="1:8" s="28" customFormat="1" x14ac:dyDescent="0.25">
      <c r="A126" s="41"/>
      <c r="B126" s="41"/>
      <c r="C126" s="41"/>
      <c r="D126" s="41"/>
      <c r="E126" s="41"/>
      <c r="F126" s="41"/>
      <c r="G126" s="59"/>
      <c r="H126" s="187"/>
    </row>
    <row r="127" spans="1:8" s="28" customFormat="1" x14ac:dyDescent="0.25">
      <c r="A127" s="27">
        <v>4</v>
      </c>
      <c r="B127" s="220" t="s">
        <v>88</v>
      </c>
      <c r="C127" s="220"/>
      <c r="D127" s="220"/>
      <c r="E127" s="30"/>
      <c r="F127" s="107"/>
      <c r="G127" s="104"/>
      <c r="H127" s="104"/>
    </row>
    <row r="128" spans="1:8" s="28" customFormat="1" x14ac:dyDescent="0.25">
      <c r="A128" s="29"/>
      <c r="B128" s="29"/>
      <c r="C128" s="103" t="s">
        <v>20</v>
      </c>
      <c r="D128" s="31">
        <f>SUM(D130,D141)</f>
        <v>639361.36</v>
      </c>
      <c r="E128" s="31">
        <f>SUM(E130,E141)</f>
        <v>637764.22</v>
      </c>
      <c r="F128" s="30"/>
      <c r="G128" s="31"/>
      <c r="H128" s="192">
        <f>E128/D128*100</f>
        <v>99.75019760343352</v>
      </c>
    </row>
    <row r="129" spans="1:8" s="28" customFormat="1" ht="12.75" customHeight="1" x14ac:dyDescent="0.25">
      <c r="A129" s="32" t="s">
        <v>21</v>
      </c>
      <c r="B129" s="32" t="s">
        <v>22</v>
      </c>
      <c r="C129" s="33" t="s">
        <v>23</v>
      </c>
      <c r="D129" s="130" t="s">
        <v>11</v>
      </c>
      <c r="E129" s="34" t="s">
        <v>7</v>
      </c>
      <c r="F129" s="230" t="s">
        <v>154</v>
      </c>
      <c r="G129" s="231"/>
      <c r="H129" s="187"/>
    </row>
    <row r="130" spans="1:8" s="28" customFormat="1" x14ac:dyDescent="0.25">
      <c r="A130" s="35" t="s">
        <v>89</v>
      </c>
      <c r="B130" s="35" t="s">
        <v>25</v>
      </c>
      <c r="C130" s="36"/>
      <c r="D130" s="37">
        <f>D134+D139</f>
        <v>590361.36</v>
      </c>
      <c r="E130" s="37">
        <f>E134+E139</f>
        <v>589231.72</v>
      </c>
      <c r="F130" s="36"/>
      <c r="G130" s="37"/>
      <c r="H130" s="198">
        <f>E130/D130*100</f>
        <v>99.808652788522608</v>
      </c>
    </row>
    <row r="131" spans="1:8" s="28" customFormat="1" x14ac:dyDescent="0.25">
      <c r="A131" s="38" t="s">
        <v>26</v>
      </c>
      <c r="B131" s="215" t="s">
        <v>90</v>
      </c>
      <c r="C131" s="215"/>
      <c r="D131" s="108"/>
      <c r="E131" s="108"/>
      <c r="F131" s="109"/>
      <c r="G131" s="110"/>
      <c r="H131" s="199"/>
    </row>
    <row r="132" spans="1:8" s="28" customFormat="1" x14ac:dyDescent="0.25">
      <c r="A132" s="41"/>
      <c r="B132" s="143" t="s">
        <v>43</v>
      </c>
      <c r="C132" s="140" t="s">
        <v>3</v>
      </c>
      <c r="D132" s="141">
        <v>565000</v>
      </c>
      <c r="E132" s="141">
        <v>563870.36</v>
      </c>
      <c r="F132" s="139" t="s">
        <v>15</v>
      </c>
      <c r="G132" s="141">
        <v>563870.36</v>
      </c>
      <c r="H132" s="193">
        <f>G132/D132*100</f>
        <v>99.800063716814151</v>
      </c>
    </row>
    <row r="133" spans="1:8" s="28" customFormat="1" x14ac:dyDescent="0.25">
      <c r="A133" s="41"/>
      <c r="B133" s="60" t="s">
        <v>44</v>
      </c>
      <c r="C133" s="144" t="s">
        <v>3</v>
      </c>
      <c r="D133" s="145">
        <v>23000</v>
      </c>
      <c r="E133" s="145">
        <v>23000</v>
      </c>
      <c r="F133" s="135" t="s">
        <v>15</v>
      </c>
      <c r="G133" s="145">
        <v>23000</v>
      </c>
      <c r="H133" s="193">
        <f>G133/D133*100</f>
        <v>100</v>
      </c>
    </row>
    <row r="134" spans="1:8" s="28" customFormat="1" x14ac:dyDescent="0.25">
      <c r="A134" s="41"/>
      <c r="B134" s="80"/>
      <c r="C134" s="137" t="s">
        <v>32</v>
      </c>
      <c r="D134" s="138">
        <f>SUM(D132:D133)</f>
        <v>588000</v>
      </c>
      <c r="E134" s="138">
        <f>SUM(E132:E133)</f>
        <v>586870.36</v>
      </c>
      <c r="F134" s="139"/>
      <c r="G134" s="98">
        <f>SUM(G132:G133)</f>
        <v>586870.36</v>
      </c>
      <c r="H134" s="188"/>
    </row>
    <row r="135" spans="1:8" s="28" customFormat="1" x14ac:dyDescent="0.25">
      <c r="A135" s="41"/>
      <c r="B135" s="111"/>
      <c r="C135" s="112"/>
      <c r="D135" s="113"/>
      <c r="E135" s="129"/>
      <c r="F135" s="57"/>
      <c r="G135" s="74"/>
      <c r="H135" s="199"/>
    </row>
    <row r="136" spans="1:8" s="28" customFormat="1" x14ac:dyDescent="0.2">
      <c r="A136" s="71" t="s">
        <v>36</v>
      </c>
      <c r="B136" s="216" t="s">
        <v>91</v>
      </c>
      <c r="C136" s="216"/>
      <c r="D136" s="216"/>
      <c r="E136" s="128"/>
      <c r="F136" s="99"/>
      <c r="G136" s="100"/>
      <c r="H136" s="199"/>
    </row>
    <row r="137" spans="1:8" s="28" customFormat="1" x14ac:dyDescent="0.25">
      <c r="A137" s="41"/>
      <c r="B137" s="46" t="s">
        <v>29</v>
      </c>
      <c r="C137" s="150" t="s">
        <v>92</v>
      </c>
      <c r="D137" s="44">
        <v>0</v>
      </c>
      <c r="E137" s="133">
        <v>0</v>
      </c>
      <c r="F137" s="106" t="s">
        <v>107</v>
      </c>
      <c r="G137" s="44">
        <v>0</v>
      </c>
      <c r="H137" s="193">
        <v>0</v>
      </c>
    </row>
    <row r="138" spans="1:8" s="28" customFormat="1" ht="18" x14ac:dyDescent="0.25">
      <c r="A138" s="41"/>
      <c r="B138" s="149"/>
      <c r="C138" s="147" t="s">
        <v>111</v>
      </c>
      <c r="D138" s="44">
        <v>2361.36</v>
      </c>
      <c r="E138" s="133">
        <v>2361.36</v>
      </c>
      <c r="F138" s="106" t="s">
        <v>87</v>
      </c>
      <c r="G138" s="44">
        <v>2361.36</v>
      </c>
      <c r="H138" s="193">
        <f>G138/D138*100</f>
        <v>100</v>
      </c>
    </row>
    <row r="139" spans="1:8" s="28" customFormat="1" x14ac:dyDescent="0.25">
      <c r="A139" s="41"/>
      <c r="B139" s="149"/>
      <c r="C139" s="137" t="s">
        <v>32</v>
      </c>
      <c r="D139" s="138">
        <f>SUM(D137:D138)</f>
        <v>2361.36</v>
      </c>
      <c r="E139" s="138">
        <f>SUM(E137:E138)</f>
        <v>2361.36</v>
      </c>
      <c r="F139" s="139"/>
      <c r="G139" s="98">
        <f>SUM(G137:G138)</f>
        <v>2361.36</v>
      </c>
      <c r="H139" s="195">
        <f>G139/D139*100</f>
        <v>100</v>
      </c>
    </row>
    <row r="140" spans="1:8" s="28" customFormat="1" x14ac:dyDescent="0.2">
      <c r="A140" s="83"/>
      <c r="B140" s="116"/>
      <c r="C140" s="116"/>
      <c r="D140" s="116"/>
      <c r="E140" s="116"/>
      <c r="F140" s="83"/>
      <c r="G140" s="117"/>
      <c r="H140" s="187"/>
    </row>
    <row r="141" spans="1:8" s="28" customFormat="1" x14ac:dyDescent="0.2">
      <c r="A141" s="88" t="s">
        <v>93</v>
      </c>
      <c r="B141" s="88" t="s">
        <v>79</v>
      </c>
      <c r="C141" s="115"/>
      <c r="D141" s="90">
        <f>D144</f>
        <v>49000</v>
      </c>
      <c r="E141" s="90">
        <f>E144</f>
        <v>48532.5</v>
      </c>
      <c r="F141" s="89"/>
      <c r="G141" s="90"/>
      <c r="H141" s="196">
        <f>E141/D141*100</f>
        <v>99.045918367346943</v>
      </c>
    </row>
    <row r="142" spans="1:8" s="28" customFormat="1" x14ac:dyDescent="0.25">
      <c r="A142" s="41"/>
      <c r="B142" s="92"/>
      <c r="C142" s="92"/>
      <c r="D142" s="92"/>
      <c r="E142" s="92"/>
      <c r="F142" s="41"/>
      <c r="G142" s="59"/>
      <c r="H142" s="187"/>
    </row>
    <row r="143" spans="1:8" s="28" customFormat="1" x14ac:dyDescent="0.2">
      <c r="A143" s="71" t="s">
        <v>53</v>
      </c>
      <c r="B143" s="215" t="s">
        <v>94</v>
      </c>
      <c r="C143" s="215"/>
      <c r="D143" s="99"/>
      <c r="E143" s="99"/>
      <c r="F143" s="99"/>
      <c r="G143" s="100"/>
      <c r="H143" s="199"/>
    </row>
    <row r="144" spans="1:8" s="28" customFormat="1" x14ac:dyDescent="0.25">
      <c r="A144" s="41"/>
      <c r="B144" s="42" t="s">
        <v>43</v>
      </c>
      <c r="C144" s="47" t="s">
        <v>4</v>
      </c>
      <c r="D144" s="118">
        <v>49000</v>
      </c>
      <c r="E144" s="118">
        <v>48532.5</v>
      </c>
      <c r="F144" s="45" t="s">
        <v>15</v>
      </c>
      <c r="G144" s="118">
        <v>48532.5</v>
      </c>
      <c r="H144" s="193">
        <f>G144/D144*100</f>
        <v>99.045918367346943</v>
      </c>
    </row>
    <row r="145" spans="1:9" s="28" customFormat="1" ht="20.25" customHeight="1" x14ac:dyDescent="0.25">
      <c r="A145" s="48"/>
      <c r="B145" s="229"/>
      <c r="C145" s="229"/>
      <c r="D145" s="48"/>
      <c r="E145" s="48"/>
      <c r="F145" s="48"/>
      <c r="G145" s="102"/>
      <c r="H145" s="187"/>
    </row>
    <row r="146" spans="1:9" s="28" customFormat="1" ht="12.75" customHeight="1" x14ac:dyDescent="0.25">
      <c r="A146" s="220" t="s">
        <v>95</v>
      </c>
      <c r="B146" s="220"/>
      <c r="C146" s="220"/>
      <c r="D146" s="31">
        <f>SUM(D128,D118,D18,D9)</f>
        <v>4130535.23</v>
      </c>
      <c r="E146" s="31">
        <f>SUM(E128,E118,E18,E9)</f>
        <v>4010284.2800000003</v>
      </c>
      <c r="F146" s="29"/>
      <c r="G146" s="31"/>
      <c r="H146" s="192">
        <f>E146/D146*100</f>
        <v>97.08873200919291</v>
      </c>
      <c r="I146" s="189"/>
    </row>
    <row r="147" spans="1:9" s="28" customFormat="1" ht="18" customHeight="1" x14ac:dyDescent="0.25">
      <c r="A147" s="114"/>
      <c r="B147" s="114"/>
      <c r="C147" s="114"/>
      <c r="D147" s="48"/>
      <c r="E147" s="48"/>
      <c r="F147" s="48"/>
      <c r="G147" s="208"/>
      <c r="H147" s="208"/>
    </row>
    <row r="148" spans="1:9" s="28" customFormat="1" ht="15.75" customHeight="1" x14ac:dyDescent="0.25">
      <c r="A148" s="210" t="s">
        <v>96</v>
      </c>
      <c r="B148" s="211"/>
      <c r="C148" s="211"/>
      <c r="D148" s="211"/>
      <c r="E148" s="212"/>
      <c r="F148" s="119"/>
      <c r="H148" s="188"/>
    </row>
    <row r="149" spans="1:9" s="28" customFormat="1" ht="11.25" customHeight="1" x14ac:dyDescent="0.25">
      <c r="A149" s="213" t="s">
        <v>97</v>
      </c>
      <c r="B149" s="214"/>
      <c r="C149" s="214"/>
      <c r="D149" s="214"/>
      <c r="E149" s="120">
        <f>SUM(E11,E20,E120,E130)</f>
        <v>1962779.2</v>
      </c>
      <c r="F149" s="121"/>
      <c r="H149" s="187"/>
    </row>
    <row r="150" spans="1:9" s="28" customFormat="1" ht="11.25" customHeight="1" x14ac:dyDescent="0.25">
      <c r="A150" s="213" t="s">
        <v>98</v>
      </c>
      <c r="B150" s="214"/>
      <c r="C150" s="214"/>
      <c r="D150" s="214"/>
      <c r="E150" s="120">
        <f>SUM(E49)</f>
        <v>1096006.3</v>
      </c>
      <c r="F150" s="121"/>
      <c r="H150" s="187"/>
    </row>
    <row r="151" spans="1:9" s="28" customFormat="1" x14ac:dyDescent="0.25">
      <c r="A151" s="213" t="s">
        <v>99</v>
      </c>
      <c r="B151" s="214"/>
      <c r="C151" s="214"/>
      <c r="D151" s="214"/>
      <c r="E151" s="120">
        <f>SUM(E66)</f>
        <v>112845.15</v>
      </c>
      <c r="F151" s="121"/>
      <c r="H151" s="187"/>
    </row>
    <row r="152" spans="1:9" s="28" customFormat="1" x14ac:dyDescent="0.25">
      <c r="A152" s="213" t="s">
        <v>100</v>
      </c>
      <c r="B152" s="214"/>
      <c r="C152" s="214"/>
      <c r="D152" s="214"/>
      <c r="E152" s="120">
        <v>0</v>
      </c>
      <c r="F152" s="121"/>
      <c r="H152" s="187"/>
    </row>
    <row r="153" spans="1:9" s="28" customFormat="1" x14ac:dyDescent="0.25">
      <c r="A153" s="213" t="s">
        <v>101</v>
      </c>
      <c r="B153" s="214"/>
      <c r="C153" s="214"/>
      <c r="D153" s="214"/>
      <c r="E153" s="120">
        <f>E79</f>
        <v>179881.25</v>
      </c>
      <c r="F153" s="121"/>
      <c r="H153" s="187"/>
    </row>
    <row r="154" spans="1:9" s="28" customFormat="1" x14ac:dyDescent="0.25">
      <c r="A154" s="213" t="s">
        <v>102</v>
      </c>
      <c r="B154" s="214"/>
      <c r="C154" s="214"/>
      <c r="D154" s="214"/>
      <c r="E154" s="120">
        <f>E87</f>
        <v>369510.26</v>
      </c>
      <c r="F154" s="121"/>
      <c r="H154" s="187"/>
    </row>
    <row r="155" spans="1:9" s="28" customFormat="1" x14ac:dyDescent="0.25">
      <c r="A155" s="213" t="s">
        <v>103</v>
      </c>
      <c r="B155" s="214"/>
      <c r="C155" s="214"/>
      <c r="D155" s="214"/>
      <c r="E155" s="120">
        <f>SUM(E141,E104)</f>
        <v>289262.12</v>
      </c>
      <c r="F155" s="121"/>
      <c r="H155" s="187"/>
    </row>
    <row r="156" spans="1:9" s="28" customFormat="1" x14ac:dyDescent="0.25">
      <c r="A156" s="213" t="s">
        <v>104</v>
      </c>
      <c r="B156" s="214"/>
      <c r="C156" s="214"/>
      <c r="D156" s="214"/>
      <c r="E156" s="120">
        <v>0</v>
      </c>
      <c r="F156" s="121"/>
      <c r="H156" s="187"/>
    </row>
    <row r="157" spans="1:9" s="28" customFormat="1" x14ac:dyDescent="0.25">
      <c r="A157" s="213" t="s">
        <v>105</v>
      </c>
      <c r="B157" s="214"/>
      <c r="C157" s="214"/>
      <c r="D157" s="214"/>
      <c r="E157" s="120">
        <v>0</v>
      </c>
      <c r="F157" s="121"/>
      <c r="H157" s="187"/>
    </row>
    <row r="158" spans="1:9" s="28" customFormat="1" x14ac:dyDescent="0.25">
      <c r="A158" s="221" t="s">
        <v>32</v>
      </c>
      <c r="B158" s="222"/>
      <c r="C158" s="223"/>
      <c r="D158" s="223"/>
      <c r="E158" s="163">
        <f>SUM(E149:E157)</f>
        <v>4010284.2800000003</v>
      </c>
      <c r="F158" s="183"/>
      <c r="G158" s="58"/>
      <c r="H158" s="187"/>
    </row>
    <row r="159" spans="1:9" x14ac:dyDescent="0.25">
      <c r="A159" s="13" t="s">
        <v>6</v>
      </c>
      <c r="B159" s="15"/>
      <c r="C159" s="14"/>
      <c r="D159" s="25"/>
      <c r="E159" s="25"/>
      <c r="F159" s="16"/>
      <c r="G159" s="24"/>
    </row>
    <row r="160" spans="1:9" x14ac:dyDescent="0.25">
      <c r="A160" s="226" t="s">
        <v>125</v>
      </c>
      <c r="B160" s="227"/>
      <c r="C160" s="227"/>
      <c r="D160" s="227"/>
      <c r="E160" s="228"/>
      <c r="F160" s="16"/>
      <c r="G160" s="24"/>
    </row>
    <row r="161" spans="1:8" s="28" customFormat="1" x14ac:dyDescent="0.25">
      <c r="A161" s="166"/>
      <c r="B161" s="167" t="s">
        <v>114</v>
      </c>
      <c r="C161" s="168"/>
      <c r="D161" s="179"/>
      <c r="E161" s="170">
        <f>SUM(E144,E133,E132,E115,E112,E107,E99,E96,E93,E90,E85,E82,E76,E75,E72,E69,E62,E61,E52,E44,E33,E34,E25,E13)</f>
        <v>1592959.3800000001</v>
      </c>
      <c r="F161" s="164"/>
      <c r="H161" s="187"/>
    </row>
    <row r="162" spans="1:8" s="28" customFormat="1" x14ac:dyDescent="0.25">
      <c r="A162" s="169"/>
      <c r="B162" s="167" t="s">
        <v>115</v>
      </c>
      <c r="C162" s="171"/>
      <c r="D162" s="180"/>
      <c r="E162" s="170">
        <f>SUM(E56+E57)</f>
        <v>390825.41</v>
      </c>
      <c r="F162" s="164"/>
      <c r="H162" s="187"/>
    </row>
    <row r="163" spans="1:8" s="28" customFormat="1" x14ac:dyDescent="0.25">
      <c r="A163" s="169"/>
      <c r="B163" s="167" t="s">
        <v>116</v>
      </c>
      <c r="C163" s="173"/>
      <c r="D163" s="173"/>
      <c r="E163" s="170">
        <f>SUM(E83)</f>
        <v>153829.60999999999</v>
      </c>
      <c r="F163" s="164"/>
      <c r="H163" s="187"/>
    </row>
    <row r="164" spans="1:8" s="28" customFormat="1" x14ac:dyDescent="0.25">
      <c r="A164" s="169"/>
      <c r="B164" s="174" t="s">
        <v>117</v>
      </c>
      <c r="C164" s="175"/>
      <c r="D164" s="175"/>
      <c r="E164" s="170"/>
      <c r="F164" s="164"/>
      <c r="H164" s="187"/>
    </row>
    <row r="165" spans="1:8" s="28" customFormat="1" x14ac:dyDescent="0.25">
      <c r="A165" s="169"/>
      <c r="B165" s="167" t="s">
        <v>118</v>
      </c>
      <c r="C165" s="173"/>
      <c r="D165" s="173"/>
      <c r="E165" s="170">
        <f>SUM(E123,E108)</f>
        <v>17135.95</v>
      </c>
      <c r="F165" s="164"/>
      <c r="H165" s="187"/>
    </row>
    <row r="166" spans="1:8" s="28" customFormat="1" x14ac:dyDescent="0.25">
      <c r="A166" s="169"/>
      <c r="B166" s="167" t="s">
        <v>119</v>
      </c>
      <c r="C166" s="173"/>
      <c r="D166" s="173"/>
      <c r="E166" s="170">
        <f>SUM(E138,E124,E102,E55,E45,E41,E38,E14,E26)</f>
        <v>1511125.2900000003</v>
      </c>
      <c r="F166" s="164"/>
      <c r="H166" s="187"/>
    </row>
    <row r="167" spans="1:8" s="28" customFormat="1" x14ac:dyDescent="0.25">
      <c r="A167" s="169"/>
      <c r="B167" s="167" t="s">
        <v>120</v>
      </c>
      <c r="C167" s="173"/>
      <c r="D167" s="173"/>
      <c r="E167" s="170"/>
      <c r="F167" s="164"/>
      <c r="G167" s="58"/>
      <c r="H167" s="187"/>
    </row>
    <row r="168" spans="1:8" s="28" customFormat="1" x14ac:dyDescent="0.25">
      <c r="A168" s="169"/>
      <c r="B168" s="224" t="s">
        <v>121</v>
      </c>
      <c r="C168" s="225"/>
      <c r="D168" s="173"/>
      <c r="E168" s="170"/>
      <c r="F168" s="164"/>
      <c r="H168" s="187"/>
    </row>
    <row r="169" spans="1:8" s="28" customFormat="1" x14ac:dyDescent="0.25">
      <c r="A169" s="169"/>
      <c r="B169" s="167" t="s">
        <v>155</v>
      </c>
      <c r="C169" s="176"/>
      <c r="D169" s="173"/>
      <c r="E169" s="170">
        <f>E54</f>
        <v>140408.64000000001</v>
      </c>
      <c r="F169" s="164"/>
      <c r="H169" s="187"/>
    </row>
    <row r="170" spans="1:8" s="28" customFormat="1" x14ac:dyDescent="0.25">
      <c r="A170" s="169"/>
      <c r="B170" s="167" t="s">
        <v>122</v>
      </c>
      <c r="C170" s="176"/>
      <c r="D170" s="173"/>
      <c r="E170" s="170">
        <f>E53</f>
        <v>204000</v>
      </c>
      <c r="F170" s="164"/>
      <c r="H170" s="187"/>
    </row>
    <row r="171" spans="1:8" s="28" customFormat="1" x14ac:dyDescent="0.25">
      <c r="A171" s="169"/>
      <c r="B171" s="167" t="s">
        <v>123</v>
      </c>
      <c r="C171" s="177"/>
      <c r="D171" s="177"/>
      <c r="E171" s="178">
        <v>0</v>
      </c>
      <c r="F171" s="164"/>
      <c r="H171" s="187"/>
    </row>
    <row r="172" spans="1:8" s="28" customFormat="1" x14ac:dyDescent="0.25">
      <c r="A172" s="209" t="s">
        <v>124</v>
      </c>
      <c r="B172" s="209"/>
      <c r="C172" s="209"/>
      <c r="D172" s="209"/>
      <c r="E172" s="165">
        <f>SUM(E161:E171)</f>
        <v>4010284.2800000007</v>
      </c>
      <c r="F172" s="183"/>
      <c r="H172" s="187"/>
    </row>
    <row r="173" spans="1:8" x14ac:dyDescent="0.25">
      <c r="A173" s="13"/>
      <c r="B173" s="15"/>
      <c r="C173" s="14"/>
      <c r="D173" s="25"/>
      <c r="E173" s="25"/>
      <c r="F173" s="16"/>
      <c r="G173" s="24"/>
    </row>
    <row r="174" spans="1:8" x14ac:dyDescent="0.25">
      <c r="A174" s="13"/>
      <c r="B174" s="15"/>
      <c r="C174" s="14"/>
      <c r="D174" s="25"/>
      <c r="E174" s="25"/>
      <c r="F174" s="16"/>
      <c r="G174" s="24"/>
    </row>
    <row r="175" spans="1:8" x14ac:dyDescent="0.25">
      <c r="A175" s="226" t="s">
        <v>126</v>
      </c>
      <c r="B175" s="227"/>
      <c r="C175" s="227"/>
      <c r="D175" s="227"/>
      <c r="E175" s="238"/>
      <c r="F175" s="16"/>
      <c r="G175" s="24"/>
    </row>
    <row r="176" spans="1:8" x14ac:dyDescent="0.25">
      <c r="A176" s="166" t="s">
        <v>12</v>
      </c>
      <c r="B176" s="167" t="s">
        <v>127</v>
      </c>
      <c r="C176" s="168"/>
      <c r="D176" s="169"/>
      <c r="E176" s="182">
        <v>21437.5</v>
      </c>
      <c r="F176" s="16"/>
      <c r="G176" s="24"/>
    </row>
    <row r="177" spans="1:7" x14ac:dyDescent="0.25">
      <c r="A177" s="169" t="s">
        <v>3</v>
      </c>
      <c r="B177" s="167" t="s">
        <v>128</v>
      </c>
      <c r="C177" s="171"/>
      <c r="D177" s="172"/>
      <c r="E177" s="170">
        <f>SUM(G33,G34,G46,G132,G133)</f>
        <v>670390.46</v>
      </c>
      <c r="F177" s="16"/>
      <c r="G177" s="24"/>
    </row>
    <row r="178" spans="1:7" ht="22.5" x14ac:dyDescent="0.25">
      <c r="A178" s="169" t="s">
        <v>129</v>
      </c>
      <c r="B178" s="167" t="s">
        <v>130</v>
      </c>
      <c r="C178" s="173"/>
      <c r="D178" s="173"/>
      <c r="E178" s="170">
        <f>G123</f>
        <v>12135.95</v>
      </c>
      <c r="F178" s="16"/>
      <c r="G178" s="24"/>
    </row>
    <row r="179" spans="1:7" ht="22.5" x14ac:dyDescent="0.25">
      <c r="A179" s="169" t="s">
        <v>131</v>
      </c>
      <c r="B179" s="167" t="s">
        <v>130</v>
      </c>
      <c r="C179" s="175"/>
      <c r="D179" s="175"/>
      <c r="E179" s="170">
        <f>G124</f>
        <v>19823.05</v>
      </c>
      <c r="F179" s="16"/>
      <c r="G179" s="24"/>
    </row>
    <row r="180" spans="1:7" x14ac:dyDescent="0.25">
      <c r="A180" s="169" t="s">
        <v>132</v>
      </c>
      <c r="B180" s="167" t="s">
        <v>133</v>
      </c>
      <c r="C180" s="173"/>
      <c r="D180" s="173"/>
      <c r="E180" s="170">
        <v>1132670.8799999999</v>
      </c>
      <c r="F180" s="16"/>
      <c r="G180" s="24"/>
    </row>
    <row r="181" spans="1:7" x14ac:dyDescent="0.25">
      <c r="A181" s="169" t="s">
        <v>4</v>
      </c>
      <c r="B181" s="167" t="s">
        <v>134</v>
      </c>
      <c r="C181" s="173"/>
      <c r="D181" s="173"/>
      <c r="E181" s="170">
        <f>SUM(G144,G115,G112,G107)</f>
        <v>284262.12</v>
      </c>
      <c r="F181" s="16"/>
      <c r="G181" s="24"/>
    </row>
    <row r="182" spans="1:7" x14ac:dyDescent="0.25">
      <c r="A182" s="169" t="s">
        <v>135</v>
      </c>
      <c r="B182" s="218" t="s">
        <v>134</v>
      </c>
      <c r="C182" s="219"/>
      <c r="D182" s="173"/>
      <c r="E182" s="170">
        <f>G108</f>
        <v>5000</v>
      </c>
      <c r="F182" s="16"/>
      <c r="G182" s="24"/>
    </row>
    <row r="183" spans="1:7" x14ac:dyDescent="0.25">
      <c r="A183" s="169" t="s">
        <v>1</v>
      </c>
      <c r="B183" s="167" t="s">
        <v>136</v>
      </c>
      <c r="C183" s="176"/>
      <c r="D183" s="173"/>
      <c r="E183" s="170">
        <f>G90</f>
        <v>9589.75</v>
      </c>
      <c r="F183" s="16"/>
      <c r="G183" s="24"/>
    </row>
    <row r="184" spans="1:7" x14ac:dyDescent="0.25">
      <c r="A184" s="169" t="s">
        <v>2</v>
      </c>
      <c r="B184" s="167" t="s">
        <v>137</v>
      </c>
      <c r="C184" s="176"/>
      <c r="D184" s="173"/>
      <c r="E184" s="170">
        <f>SUM(G13,G22,G25,G44)</f>
        <v>125397.5</v>
      </c>
      <c r="F184" s="16"/>
      <c r="G184" s="24"/>
    </row>
    <row r="185" spans="1:7" x14ac:dyDescent="0.25">
      <c r="A185" s="169" t="s">
        <v>18</v>
      </c>
      <c r="B185" s="167" t="s">
        <v>138</v>
      </c>
      <c r="C185" s="177"/>
      <c r="D185" s="173"/>
      <c r="E185" s="170">
        <f>G99</f>
        <v>16225</v>
      </c>
      <c r="F185" s="16"/>
      <c r="G185" s="24"/>
    </row>
    <row r="186" spans="1:7" x14ac:dyDescent="0.25">
      <c r="A186" s="169" t="s">
        <v>110</v>
      </c>
      <c r="B186" s="167" t="s">
        <v>139</v>
      </c>
      <c r="C186" s="173"/>
      <c r="D186" s="173"/>
      <c r="E186" s="170">
        <f>G52</f>
        <v>124028.1</v>
      </c>
      <c r="F186" s="16"/>
      <c r="G186" s="24"/>
    </row>
    <row r="187" spans="1:7" x14ac:dyDescent="0.25">
      <c r="A187" s="169" t="s">
        <v>109</v>
      </c>
      <c r="B187" s="167" t="s">
        <v>139</v>
      </c>
      <c r="C187" s="173"/>
      <c r="D187" s="173"/>
      <c r="E187" s="170">
        <f>G53</f>
        <v>204000</v>
      </c>
      <c r="F187" s="16"/>
      <c r="G187" s="24"/>
    </row>
    <row r="188" spans="1:7" x14ac:dyDescent="0.25">
      <c r="A188" s="169" t="s">
        <v>108</v>
      </c>
      <c r="B188" s="218" t="s">
        <v>139</v>
      </c>
      <c r="C188" s="219"/>
      <c r="D188" s="173"/>
      <c r="E188" s="170">
        <f>G54</f>
        <v>140408.64000000001</v>
      </c>
      <c r="F188" s="16"/>
      <c r="G188" s="24"/>
    </row>
    <row r="189" spans="1:7" x14ac:dyDescent="0.25">
      <c r="A189" s="169" t="s">
        <v>16</v>
      </c>
      <c r="B189" s="167" t="s">
        <v>139</v>
      </c>
      <c r="C189" s="176"/>
      <c r="D189" s="173"/>
      <c r="E189" s="170">
        <f>G55</f>
        <v>213056.65</v>
      </c>
      <c r="F189" s="16"/>
      <c r="G189" s="24"/>
    </row>
    <row r="190" spans="1:7" x14ac:dyDescent="0.25">
      <c r="A190" s="169" t="s">
        <v>140</v>
      </c>
      <c r="B190" s="167" t="s">
        <v>139</v>
      </c>
      <c r="C190" s="176"/>
      <c r="D190" s="173"/>
      <c r="E190" s="170">
        <f>SUM(G56,G57)</f>
        <v>390825.41</v>
      </c>
      <c r="F190" s="16"/>
      <c r="G190" s="24"/>
    </row>
    <row r="191" spans="1:7" x14ac:dyDescent="0.25">
      <c r="A191" s="169" t="s">
        <v>14</v>
      </c>
      <c r="B191" s="167" t="s">
        <v>141</v>
      </c>
      <c r="C191" s="177"/>
      <c r="D191" s="173"/>
      <c r="E191" s="170">
        <f>SUM(G61,G96,G85)</f>
        <v>94071.92</v>
      </c>
      <c r="F191" s="16"/>
      <c r="G191" s="24"/>
    </row>
    <row r="192" spans="1:7" x14ac:dyDescent="0.25">
      <c r="A192" s="169" t="s">
        <v>111</v>
      </c>
      <c r="B192" s="167" t="s">
        <v>142</v>
      </c>
      <c r="C192" s="173"/>
      <c r="D192" s="173"/>
      <c r="E192" s="170">
        <f>G138</f>
        <v>2361.36</v>
      </c>
      <c r="F192" s="16"/>
      <c r="G192" s="24"/>
    </row>
    <row r="193" spans="1:8" x14ac:dyDescent="0.25">
      <c r="A193" s="169" t="s">
        <v>9</v>
      </c>
      <c r="B193" s="218" t="s">
        <v>143</v>
      </c>
      <c r="C193" s="219"/>
      <c r="D193" s="173"/>
      <c r="E193" s="170">
        <f>G93</f>
        <v>132910.24</v>
      </c>
      <c r="F193" s="16"/>
      <c r="G193" s="24"/>
    </row>
    <row r="194" spans="1:8" x14ac:dyDescent="0.25">
      <c r="A194" s="169" t="s">
        <v>61</v>
      </c>
      <c r="B194" s="167" t="s">
        <v>144</v>
      </c>
      <c r="C194" s="176"/>
      <c r="D194" s="173"/>
      <c r="E194" s="170">
        <f>SUM(G69,G72,G75)</f>
        <v>66406.25</v>
      </c>
      <c r="F194" s="16"/>
      <c r="G194" s="24"/>
    </row>
    <row r="195" spans="1:8" x14ac:dyDescent="0.25">
      <c r="A195" s="169" t="s">
        <v>10</v>
      </c>
      <c r="B195" s="167" t="s">
        <v>145</v>
      </c>
      <c r="C195" s="176"/>
      <c r="D195" s="173"/>
      <c r="E195" s="170">
        <f>SUM(G82)</f>
        <v>1801.64</v>
      </c>
      <c r="F195" s="16"/>
      <c r="G195" s="24"/>
    </row>
    <row r="196" spans="1:8" x14ac:dyDescent="0.25">
      <c r="A196" s="169" t="s">
        <v>146</v>
      </c>
      <c r="B196" s="167" t="s">
        <v>145</v>
      </c>
      <c r="C196" s="177"/>
      <c r="D196" s="173"/>
      <c r="E196" s="170">
        <f>G83</f>
        <v>153829.60999999999</v>
      </c>
      <c r="F196" s="16"/>
      <c r="G196" s="24"/>
    </row>
    <row r="197" spans="1:8" x14ac:dyDescent="0.25">
      <c r="A197" s="169" t="s">
        <v>77</v>
      </c>
      <c r="B197" s="167" t="s">
        <v>147</v>
      </c>
      <c r="C197" s="173"/>
      <c r="D197" s="173"/>
      <c r="E197" s="170">
        <f>G102</f>
        <v>143213.35</v>
      </c>
      <c r="F197" s="16"/>
      <c r="G197" s="24"/>
    </row>
    <row r="198" spans="1:8" x14ac:dyDescent="0.25">
      <c r="A198" s="169" t="s">
        <v>148</v>
      </c>
      <c r="B198" s="167" t="s">
        <v>149</v>
      </c>
      <c r="C198" s="177"/>
      <c r="D198" s="177"/>
      <c r="E198" s="178">
        <f>G76</f>
        <v>46438.9</v>
      </c>
      <c r="F198" s="16"/>
      <c r="H198" s="190"/>
    </row>
    <row r="199" spans="1:8" x14ac:dyDescent="0.25">
      <c r="A199" s="209" t="s">
        <v>124</v>
      </c>
      <c r="B199" s="209"/>
      <c r="C199" s="209"/>
      <c r="D199" s="209"/>
      <c r="E199" s="181">
        <f>SUM(E176:E198)</f>
        <v>4010284.2800000003</v>
      </c>
      <c r="F199" s="16"/>
    </row>
    <row r="200" spans="1:8" x14ac:dyDescent="0.25">
      <c r="A200" s="184"/>
      <c r="B200" s="184"/>
      <c r="C200" s="184"/>
      <c r="D200" s="184"/>
      <c r="E200" s="185"/>
      <c r="F200" s="16"/>
    </row>
    <row r="201" spans="1:8" x14ac:dyDescent="0.25">
      <c r="A201" s="207" t="s">
        <v>153</v>
      </c>
      <c r="B201" s="207"/>
      <c r="C201" s="207"/>
      <c r="D201" s="207"/>
      <c r="E201" s="207"/>
      <c r="F201" s="207"/>
      <c r="G201" s="207"/>
      <c r="H201" s="207"/>
    </row>
    <row r="202" spans="1:8" ht="28.5" customHeight="1" x14ac:dyDescent="0.25">
      <c r="A202" s="217" t="s">
        <v>162</v>
      </c>
      <c r="B202" s="217"/>
      <c r="C202" s="217"/>
      <c r="D202" s="217"/>
      <c r="E202" s="217"/>
      <c r="F202" s="217"/>
      <c r="G202" s="217"/>
      <c r="H202" s="217"/>
    </row>
    <row r="203" spans="1:8" x14ac:dyDescent="0.25">
      <c r="A203" s="13"/>
      <c r="B203" s="17"/>
      <c r="C203" s="11"/>
      <c r="D203" s="12"/>
      <c r="E203" s="12"/>
    </row>
    <row r="204" spans="1:8" x14ac:dyDescent="0.25">
      <c r="A204" s="13"/>
      <c r="B204" s="17"/>
      <c r="C204" s="11"/>
      <c r="D204" s="12"/>
      <c r="E204" s="12"/>
    </row>
    <row r="205" spans="1:8" x14ac:dyDescent="0.25">
      <c r="A205" s="206" t="s">
        <v>158</v>
      </c>
      <c r="B205" s="206"/>
      <c r="C205" s="206"/>
      <c r="D205" s="206"/>
      <c r="E205" s="206"/>
      <c r="F205" s="206"/>
      <c r="G205" s="206"/>
      <c r="H205" s="206"/>
    </row>
    <row r="206" spans="1:8" x14ac:dyDescent="0.25">
      <c r="A206" s="206" t="s">
        <v>159</v>
      </c>
      <c r="B206" s="206"/>
      <c r="C206" s="206"/>
      <c r="D206" s="206"/>
      <c r="E206" s="206"/>
      <c r="F206" s="206"/>
      <c r="G206" s="206"/>
      <c r="H206" s="206"/>
    </row>
    <row r="207" spans="1:8" x14ac:dyDescent="0.25">
      <c r="A207" s="1" t="s">
        <v>8</v>
      </c>
      <c r="B207" s="13"/>
      <c r="C207" s="11"/>
    </row>
    <row r="208" spans="1:8" x14ac:dyDescent="0.25">
      <c r="A208" s="1"/>
      <c r="B208" s="13"/>
      <c r="C208" s="11"/>
    </row>
    <row r="209" spans="1:6" x14ac:dyDescent="0.25">
      <c r="A209" s="1"/>
      <c r="B209" s="13" t="s">
        <v>164</v>
      </c>
      <c r="C209" s="11"/>
    </row>
    <row r="210" spans="1:6" x14ac:dyDescent="0.25">
      <c r="A210" s="1"/>
      <c r="B210" s="13" t="s">
        <v>165</v>
      </c>
      <c r="C210" s="5"/>
    </row>
    <row r="211" spans="1:6" x14ac:dyDescent="0.25">
      <c r="A211" s="1"/>
      <c r="B211" s="13" t="s">
        <v>163</v>
      </c>
      <c r="C211" s="3"/>
      <c r="F211" s="18" t="s">
        <v>5</v>
      </c>
    </row>
    <row r="212" spans="1:6" ht="20.25" x14ac:dyDescent="0.3">
      <c r="A212" s="19"/>
      <c r="B212" s="2"/>
      <c r="C212" s="3"/>
    </row>
    <row r="213" spans="1:6" ht="20.25" x14ac:dyDescent="0.3">
      <c r="A213" s="21"/>
      <c r="B213" s="2"/>
      <c r="C213" s="3"/>
    </row>
    <row r="214" spans="1:6" x14ac:dyDescent="0.25">
      <c r="B214" s="2"/>
      <c r="C214" s="3"/>
    </row>
    <row r="215" spans="1:6" x14ac:dyDescent="0.25">
      <c r="B215" s="2"/>
      <c r="C215" s="3"/>
      <c r="F215" s="18"/>
    </row>
    <row r="216" spans="1:6" x14ac:dyDescent="0.25">
      <c r="B216" s="2"/>
      <c r="C216" s="3"/>
    </row>
    <row r="217" spans="1:6" ht="20.25" x14ac:dyDescent="0.3">
      <c r="B217" s="19"/>
      <c r="C217" s="19"/>
      <c r="D217" s="19"/>
      <c r="E217" s="19"/>
      <c r="F217" s="20"/>
    </row>
    <row r="218" spans="1:6" ht="20.25" x14ac:dyDescent="0.3">
      <c r="B218" s="21"/>
      <c r="C218" s="21"/>
      <c r="D218" s="21"/>
      <c r="E218" s="21"/>
      <c r="F218" s="22"/>
    </row>
  </sheetData>
  <mergeCells count="63">
    <mergeCell ref="B89:D89"/>
    <mergeCell ref="B92:D92"/>
    <mergeCell ref="B127:D127"/>
    <mergeCell ref="B95:D95"/>
    <mergeCell ref="B98:D98"/>
    <mergeCell ref="B101:D101"/>
    <mergeCell ref="A1:H1"/>
    <mergeCell ref="A3:H3"/>
    <mergeCell ref="A5:H5"/>
    <mergeCell ref="A6:H6"/>
    <mergeCell ref="A175:E175"/>
    <mergeCell ref="B17:G17"/>
    <mergeCell ref="F19:G19"/>
    <mergeCell ref="B21:D21"/>
    <mergeCell ref="B24:C24"/>
    <mergeCell ref="B8:G8"/>
    <mergeCell ref="F10:G10"/>
    <mergeCell ref="B12:D12"/>
    <mergeCell ref="B29:D29"/>
    <mergeCell ref="B32:D32"/>
    <mergeCell ref="B37:C37"/>
    <mergeCell ref="B40:C40"/>
    <mergeCell ref="B43:C43"/>
    <mergeCell ref="B50:D50"/>
    <mergeCell ref="B51:D51"/>
    <mergeCell ref="B60:C60"/>
    <mergeCell ref="B81:D81"/>
    <mergeCell ref="B49:C49"/>
    <mergeCell ref="F129:G129"/>
    <mergeCell ref="B117:F117"/>
    <mergeCell ref="F119:G119"/>
    <mergeCell ref="B122:D122"/>
    <mergeCell ref="B106:D106"/>
    <mergeCell ref="B111:D111"/>
    <mergeCell ref="B114:D114"/>
    <mergeCell ref="B131:C131"/>
    <mergeCell ref="B136:D136"/>
    <mergeCell ref="B143:C143"/>
    <mergeCell ref="A202:H202"/>
    <mergeCell ref="A205:H205"/>
    <mergeCell ref="A199:D199"/>
    <mergeCell ref="B193:C193"/>
    <mergeCell ref="B182:C182"/>
    <mergeCell ref="B188:C188"/>
    <mergeCell ref="A146:C146"/>
    <mergeCell ref="A158:D158"/>
    <mergeCell ref="B168:C168"/>
    <mergeCell ref="A160:E160"/>
    <mergeCell ref="B145:C145"/>
    <mergeCell ref="A206:H206"/>
    <mergeCell ref="A201:H201"/>
    <mergeCell ref="G147:H147"/>
    <mergeCell ref="A172:D172"/>
    <mergeCell ref="A148:E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izvrsenje programa gradenja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Anamarija Rimay</cp:lastModifiedBy>
  <cp:lastPrinted>2020-05-06T06:41:35Z</cp:lastPrinted>
  <dcterms:created xsi:type="dcterms:W3CDTF">2015-12-04T08:53:55Z</dcterms:created>
  <dcterms:modified xsi:type="dcterms:W3CDTF">2020-05-13T07:44:19Z</dcterms:modified>
</cp:coreProperties>
</file>